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##### LICITAÇÕES - TEMPORÁRIO\campo 03 - vila nova\"/>
    </mc:Choice>
  </mc:AlternateContent>
  <xr:revisionPtr revIDLastSave="0" documentId="13_ncr:1_{FCA283D2-8D68-4661-8666-DDCCCEB2C4F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ORÇAMENTO!$A$10:$G$121</definedName>
    <definedName name="_xlnm.Print_Area" localSheetId="2">BDI!$A$1:$E$46</definedName>
    <definedName name="_xlnm.Print_Area" localSheetId="1">CRONOGRAMA!$A$1:$V$49</definedName>
    <definedName name="_xlnm.Print_Area" localSheetId="0">ORÇAMENTO!$A$1:$G$129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2" l="1"/>
  <c r="J23" i="2"/>
  <c r="J24" i="2"/>
  <c r="J25" i="2"/>
  <c r="J26" i="2"/>
  <c r="C33" i="2"/>
  <c r="C32" i="2"/>
  <c r="C31" i="2"/>
  <c r="C30" i="2"/>
  <c r="C29" i="2"/>
  <c r="C28" i="2"/>
  <c r="C26" i="2"/>
  <c r="C25" i="2"/>
  <c r="C24" i="2"/>
  <c r="C23" i="2"/>
  <c r="C22" i="2"/>
  <c r="C21" i="2"/>
  <c r="C20" i="2"/>
  <c r="C19" i="2"/>
  <c r="C18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H120" i="1"/>
  <c r="H116" i="1"/>
  <c r="H114" i="1"/>
  <c r="H110" i="1"/>
  <c r="H107" i="1"/>
  <c r="H104" i="1"/>
  <c r="H99" i="1"/>
  <c r="H90" i="1"/>
  <c r="H88" i="1"/>
  <c r="H83" i="1"/>
  <c r="H35" i="1"/>
  <c r="H24" i="1"/>
  <c r="H19" i="1"/>
  <c r="H15" i="1"/>
  <c r="F14" i="1"/>
  <c r="G14" i="1" s="1"/>
  <c r="F21" i="1"/>
  <c r="G21" i="1" s="1"/>
  <c r="F27" i="1"/>
  <c r="G27" i="1" s="1"/>
  <c r="F40" i="1"/>
  <c r="G40" i="1" s="1"/>
  <c r="F46" i="1"/>
  <c r="G46" i="1" s="1"/>
  <c r="F53" i="1"/>
  <c r="G53" i="1" s="1"/>
  <c r="F59" i="1"/>
  <c r="G59" i="1" s="1"/>
  <c r="F72" i="1"/>
  <c r="G72" i="1" s="1"/>
  <c r="F78" i="1"/>
  <c r="G78" i="1" s="1"/>
  <c r="F85" i="1"/>
  <c r="G85" i="1" s="1"/>
  <c r="F91" i="1"/>
  <c r="G91" i="1" s="1"/>
  <c r="F104" i="1"/>
  <c r="G104" i="1" s="1"/>
  <c r="F110" i="1"/>
  <c r="G110" i="1" s="1"/>
  <c r="F117" i="1"/>
  <c r="G117" i="1" s="1"/>
  <c r="F12" i="1"/>
  <c r="G12" i="1" s="1"/>
  <c r="H12" i="1" s="1"/>
  <c r="I12" i="1"/>
  <c r="I13" i="1"/>
  <c r="F13" i="1" s="1"/>
  <c r="G13" i="1" s="1"/>
  <c r="I14" i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I37" i="1"/>
  <c r="F37" i="1" s="1"/>
  <c r="G37" i="1" s="1"/>
  <c r="I38" i="1"/>
  <c r="F38" i="1" s="1"/>
  <c r="G38" i="1" s="1"/>
  <c r="I39" i="1"/>
  <c r="F39" i="1" s="1"/>
  <c r="G39" i="1" s="1"/>
  <c r="I40" i="1"/>
  <c r="I41" i="1"/>
  <c r="F41" i="1" s="1"/>
  <c r="G41" i="1" s="1"/>
  <c r="I42" i="1"/>
  <c r="F42" i="1" s="1"/>
  <c r="G42" i="1" s="1"/>
  <c r="I43" i="1"/>
  <c r="F43" i="1" s="1"/>
  <c r="G43" i="1" s="1"/>
  <c r="I44" i="1"/>
  <c r="F44" i="1" s="1"/>
  <c r="G44" i="1" s="1"/>
  <c r="I45" i="1"/>
  <c r="F45" i="1" s="1"/>
  <c r="G45" i="1" s="1"/>
  <c r="I46" i="1"/>
  <c r="I47" i="1"/>
  <c r="F47" i="1" s="1"/>
  <c r="G47" i="1" s="1"/>
  <c r="I48" i="1"/>
  <c r="F48" i="1" s="1"/>
  <c r="G48" i="1" s="1"/>
  <c r="I49" i="1"/>
  <c r="F49" i="1" s="1"/>
  <c r="G49" i="1" s="1"/>
  <c r="I50" i="1"/>
  <c r="F50" i="1" s="1"/>
  <c r="G50" i="1" s="1"/>
  <c r="I51" i="1"/>
  <c r="F51" i="1" s="1"/>
  <c r="G51" i="1" s="1"/>
  <c r="I52" i="1"/>
  <c r="F52" i="1" s="1"/>
  <c r="G52" i="1" s="1"/>
  <c r="I53" i="1"/>
  <c r="I54" i="1"/>
  <c r="F54" i="1" s="1"/>
  <c r="G54" i="1" s="1"/>
  <c r="I55" i="1"/>
  <c r="F55" i="1" s="1"/>
  <c r="G55" i="1" s="1"/>
  <c r="I56" i="1"/>
  <c r="F56" i="1" s="1"/>
  <c r="G56" i="1" s="1"/>
  <c r="I57" i="1"/>
  <c r="F57" i="1" s="1"/>
  <c r="G57" i="1" s="1"/>
  <c r="I58" i="1"/>
  <c r="F58" i="1" s="1"/>
  <c r="G58" i="1" s="1"/>
  <c r="I59" i="1"/>
  <c r="I60" i="1"/>
  <c r="F60" i="1" s="1"/>
  <c r="G60" i="1" s="1"/>
  <c r="I61" i="1"/>
  <c r="F61" i="1" s="1"/>
  <c r="G61" i="1" s="1"/>
  <c r="I62" i="1"/>
  <c r="F62" i="1" s="1"/>
  <c r="G62" i="1" s="1"/>
  <c r="I63" i="1"/>
  <c r="F63" i="1" s="1"/>
  <c r="G63" i="1" s="1"/>
  <c r="I64" i="1"/>
  <c r="F64" i="1" s="1"/>
  <c r="G64" i="1" s="1"/>
  <c r="I65" i="1"/>
  <c r="F65" i="1" s="1"/>
  <c r="G65" i="1" s="1"/>
  <c r="I66" i="1"/>
  <c r="F66" i="1" s="1"/>
  <c r="G66" i="1" s="1"/>
  <c r="I67" i="1"/>
  <c r="F67" i="1" s="1"/>
  <c r="G67" i="1" s="1"/>
  <c r="I68" i="1"/>
  <c r="F68" i="1" s="1"/>
  <c r="G68" i="1" s="1"/>
  <c r="I69" i="1"/>
  <c r="F69" i="1" s="1"/>
  <c r="G69" i="1" s="1"/>
  <c r="I70" i="1"/>
  <c r="F70" i="1" s="1"/>
  <c r="G70" i="1" s="1"/>
  <c r="I71" i="1"/>
  <c r="F71" i="1" s="1"/>
  <c r="G71" i="1" s="1"/>
  <c r="I72" i="1"/>
  <c r="I73" i="1"/>
  <c r="F73" i="1" s="1"/>
  <c r="G73" i="1" s="1"/>
  <c r="I74" i="1"/>
  <c r="F74" i="1" s="1"/>
  <c r="G74" i="1" s="1"/>
  <c r="I75" i="1"/>
  <c r="F75" i="1" s="1"/>
  <c r="G75" i="1" s="1"/>
  <c r="I76" i="1"/>
  <c r="F76" i="1" s="1"/>
  <c r="G76" i="1" s="1"/>
  <c r="I77" i="1"/>
  <c r="F77" i="1" s="1"/>
  <c r="G77" i="1" s="1"/>
  <c r="I78" i="1"/>
  <c r="I79" i="1"/>
  <c r="F79" i="1" s="1"/>
  <c r="G79" i="1" s="1"/>
  <c r="I80" i="1"/>
  <c r="F80" i="1" s="1"/>
  <c r="G80" i="1" s="1"/>
  <c r="I81" i="1"/>
  <c r="F81" i="1" s="1"/>
  <c r="G81" i="1" s="1"/>
  <c r="I82" i="1"/>
  <c r="F82" i="1" s="1"/>
  <c r="G82" i="1" s="1"/>
  <c r="I83" i="1"/>
  <c r="F83" i="1" s="1"/>
  <c r="G83" i="1" s="1"/>
  <c r="I84" i="1"/>
  <c r="F84" i="1" s="1"/>
  <c r="G84" i="1" s="1"/>
  <c r="I85" i="1"/>
  <c r="I86" i="1"/>
  <c r="F86" i="1" s="1"/>
  <c r="G86" i="1" s="1"/>
  <c r="I87" i="1"/>
  <c r="F87" i="1" s="1"/>
  <c r="G87" i="1" s="1"/>
  <c r="I88" i="1"/>
  <c r="F88" i="1" s="1"/>
  <c r="G88" i="1" s="1"/>
  <c r="I89" i="1"/>
  <c r="F89" i="1" s="1"/>
  <c r="G89" i="1" s="1"/>
  <c r="I90" i="1"/>
  <c r="F90" i="1" s="1"/>
  <c r="G90" i="1" s="1"/>
  <c r="I91" i="1"/>
  <c r="I92" i="1"/>
  <c r="F92" i="1" s="1"/>
  <c r="G92" i="1" s="1"/>
  <c r="I93" i="1"/>
  <c r="F93" i="1" s="1"/>
  <c r="G93" i="1" s="1"/>
  <c r="I94" i="1"/>
  <c r="F94" i="1" s="1"/>
  <c r="G94" i="1" s="1"/>
  <c r="I95" i="1"/>
  <c r="F95" i="1" s="1"/>
  <c r="G95" i="1" s="1"/>
  <c r="I96" i="1"/>
  <c r="F96" i="1" s="1"/>
  <c r="G96" i="1" s="1"/>
  <c r="I97" i="1"/>
  <c r="F97" i="1" s="1"/>
  <c r="G97" i="1" s="1"/>
  <c r="I98" i="1"/>
  <c r="F98" i="1" s="1"/>
  <c r="G98" i="1" s="1"/>
  <c r="I99" i="1"/>
  <c r="F99" i="1" s="1"/>
  <c r="G99" i="1" s="1"/>
  <c r="I100" i="1"/>
  <c r="F100" i="1" s="1"/>
  <c r="G100" i="1" s="1"/>
  <c r="I101" i="1"/>
  <c r="F101" i="1" s="1"/>
  <c r="G101" i="1" s="1"/>
  <c r="I102" i="1"/>
  <c r="F102" i="1" s="1"/>
  <c r="G102" i="1" s="1"/>
  <c r="I103" i="1"/>
  <c r="F103" i="1" s="1"/>
  <c r="G103" i="1" s="1"/>
  <c r="I104" i="1"/>
  <c r="I105" i="1"/>
  <c r="F105" i="1" s="1"/>
  <c r="G105" i="1" s="1"/>
  <c r="I106" i="1"/>
  <c r="F106" i="1" s="1"/>
  <c r="G106" i="1" s="1"/>
  <c r="I107" i="1"/>
  <c r="F107" i="1" s="1"/>
  <c r="G107" i="1" s="1"/>
  <c r="I108" i="1"/>
  <c r="F108" i="1" s="1"/>
  <c r="G108" i="1" s="1"/>
  <c r="I109" i="1"/>
  <c r="F109" i="1" s="1"/>
  <c r="G109" i="1" s="1"/>
  <c r="I110" i="1"/>
  <c r="I111" i="1"/>
  <c r="F111" i="1" s="1"/>
  <c r="G111" i="1" s="1"/>
  <c r="I112" i="1"/>
  <c r="F112" i="1" s="1"/>
  <c r="G112" i="1" s="1"/>
  <c r="I113" i="1"/>
  <c r="F113" i="1" s="1"/>
  <c r="G113" i="1" s="1"/>
  <c r="I114" i="1"/>
  <c r="F114" i="1" s="1"/>
  <c r="G114" i="1" s="1"/>
  <c r="I115" i="1"/>
  <c r="F115" i="1" s="1"/>
  <c r="G115" i="1" s="1"/>
  <c r="I116" i="1"/>
  <c r="F116" i="1" s="1"/>
  <c r="G116" i="1" s="1"/>
  <c r="I117" i="1"/>
  <c r="I118" i="1"/>
  <c r="F118" i="1" s="1"/>
  <c r="G118" i="1" s="1"/>
  <c r="I119" i="1"/>
  <c r="F119" i="1" s="1"/>
  <c r="G119" i="1" s="1"/>
  <c r="I120" i="1"/>
  <c r="F120" i="1" s="1"/>
  <c r="G120" i="1" s="1"/>
  <c r="I121" i="1"/>
  <c r="F121" i="1" s="1"/>
  <c r="G121" i="1" s="1"/>
  <c r="F17" i="2"/>
  <c r="H17" i="2" s="1"/>
  <c r="F18" i="2"/>
  <c r="H18" i="2" s="1"/>
  <c r="F19" i="2"/>
  <c r="H19" i="2" s="1"/>
  <c r="F20" i="2"/>
  <c r="H20" i="2" s="1"/>
  <c r="J20" i="2" s="1"/>
  <c r="F21" i="2"/>
  <c r="H21" i="2" s="1"/>
  <c r="F22" i="2"/>
  <c r="H22" i="2" s="1"/>
  <c r="L22" i="2" s="1"/>
  <c r="N22" i="2" s="1"/>
  <c r="P22" i="2" s="1"/>
  <c r="R22" i="2" s="1"/>
  <c r="T22" i="2" s="1"/>
  <c r="V22" i="2" s="1"/>
  <c r="F23" i="2"/>
  <c r="H23" i="2" s="1"/>
  <c r="L23" i="2" s="1"/>
  <c r="N23" i="2" s="1"/>
  <c r="P23" i="2" s="1"/>
  <c r="R23" i="2" s="1"/>
  <c r="T23" i="2" s="1"/>
  <c r="V23" i="2" s="1"/>
  <c r="F24" i="2"/>
  <c r="H24" i="2" s="1"/>
  <c r="L24" i="2" s="1"/>
  <c r="N24" i="2" s="1"/>
  <c r="P24" i="2" s="1"/>
  <c r="R24" i="2" s="1"/>
  <c r="T24" i="2" s="1"/>
  <c r="V24" i="2" s="1"/>
  <c r="F25" i="2"/>
  <c r="H25" i="2" s="1"/>
  <c r="L25" i="2" s="1"/>
  <c r="N25" i="2" s="1"/>
  <c r="P25" i="2" s="1"/>
  <c r="R25" i="2" s="1"/>
  <c r="T25" i="2" s="1"/>
  <c r="V25" i="2" s="1"/>
  <c r="F26" i="2"/>
  <c r="H26" i="2" s="1"/>
  <c r="L26" i="2" s="1"/>
  <c r="N26" i="2" s="1"/>
  <c r="P26" i="2" s="1"/>
  <c r="R26" i="2" s="1"/>
  <c r="T26" i="2" s="1"/>
  <c r="V26" i="2" s="1"/>
  <c r="F27" i="2"/>
  <c r="H27" i="2"/>
  <c r="F28" i="2"/>
  <c r="H28" i="2" s="1"/>
  <c r="J28" i="2" s="1"/>
  <c r="F29" i="2"/>
  <c r="H29" i="2" s="1"/>
  <c r="J29" i="2" s="1"/>
  <c r="F30" i="2"/>
  <c r="H30" i="2" s="1"/>
  <c r="F31" i="2"/>
  <c r="H31" i="2" s="1"/>
  <c r="F32" i="2"/>
  <c r="H32" i="2" s="1"/>
  <c r="J32" i="2" s="1"/>
  <c r="F33" i="2"/>
  <c r="H33" i="2" s="1"/>
  <c r="J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F11" i="1" s="1"/>
  <c r="G11" i="1" s="1"/>
  <c r="L33" i="2" l="1"/>
  <c r="N33" i="2" s="1"/>
  <c r="P33" i="2" s="1"/>
  <c r="R33" i="2" s="1"/>
  <c r="T33" i="2" s="1"/>
  <c r="V33" i="2" s="1"/>
  <c r="J31" i="2"/>
  <c r="L31" i="2" s="1"/>
  <c r="N31" i="2" s="1"/>
  <c r="P31" i="2" s="1"/>
  <c r="J30" i="2"/>
  <c r="L30" i="2" s="1"/>
  <c r="N30" i="2" s="1"/>
  <c r="P30" i="2" s="1"/>
  <c r="L29" i="2"/>
  <c r="N29" i="2" s="1"/>
  <c r="P29" i="2" s="1"/>
  <c r="R29" i="2" s="1"/>
  <c r="T29" i="2" s="1"/>
  <c r="V29" i="2" s="1"/>
  <c r="L28" i="2"/>
  <c r="N28" i="2" s="1"/>
  <c r="P28" i="2" s="1"/>
  <c r="R28" i="2" s="1"/>
  <c r="T28" i="2" s="1"/>
  <c r="V28" i="2" s="1"/>
  <c r="L27" i="2"/>
  <c r="N27" i="2" s="1"/>
  <c r="P27" i="2" s="1"/>
  <c r="R27" i="2" s="1"/>
  <c r="T27" i="2" s="1"/>
  <c r="V27" i="2" s="1"/>
  <c r="J27" i="2"/>
  <c r="L17" i="2"/>
  <c r="N17" i="2" s="1"/>
  <c r="P17" i="2" s="1"/>
  <c r="R17" i="2" s="1"/>
  <c r="T17" i="2" s="1"/>
  <c r="V17" i="2" s="1"/>
  <c r="J17" i="2"/>
  <c r="J21" i="2"/>
  <c r="L21" i="2" s="1"/>
  <c r="N21" i="2" s="1"/>
  <c r="P21" i="2" s="1"/>
  <c r="L20" i="2"/>
  <c r="N20" i="2" s="1"/>
  <c r="P20" i="2" s="1"/>
  <c r="R20" i="2" s="1"/>
  <c r="T20" i="2" s="1"/>
  <c r="V20" i="2" s="1"/>
  <c r="J19" i="2"/>
  <c r="L19" i="2" s="1"/>
  <c r="N19" i="2" s="1"/>
  <c r="P19" i="2" s="1"/>
  <c r="J18" i="2"/>
  <c r="L18" i="2" s="1"/>
  <c r="N18" i="2" s="1"/>
  <c r="P18" i="2" s="1"/>
  <c r="L32" i="2"/>
  <c r="N32" i="2" s="1"/>
  <c r="P32" i="2" s="1"/>
  <c r="R32" i="2" s="1"/>
  <c r="T32" i="2" s="1"/>
  <c r="V32" i="2" s="1"/>
  <c r="Y37" i="2"/>
  <c r="Y29" i="2"/>
  <c r="R38" i="2"/>
  <c r="T38" i="2" s="1"/>
  <c r="V38" i="2" s="1"/>
  <c r="Y38" i="2"/>
  <c r="Y33" i="2"/>
  <c r="Y25" i="2"/>
  <c r="Y40" i="2"/>
  <c r="Y32" i="2"/>
  <c r="Y24" i="2"/>
  <c r="Y39" i="2"/>
  <c r="Y23" i="2"/>
  <c r="Y22" i="2"/>
  <c r="Y36" i="2"/>
  <c r="Y28" i="2"/>
  <c r="Y20" i="2"/>
  <c r="Y35" i="2"/>
  <c r="Y27" i="2"/>
  <c r="Y34" i="2"/>
  <c r="Y26" i="2"/>
  <c r="C14" i="5"/>
  <c r="B14" i="5"/>
  <c r="R31" i="2" l="1"/>
  <c r="T31" i="2" s="1"/>
  <c r="V31" i="2" s="1"/>
  <c r="Y31" i="2"/>
  <c r="R30" i="2"/>
  <c r="T30" i="2" s="1"/>
  <c r="V30" i="2" s="1"/>
  <c r="Y30" i="2"/>
  <c r="R21" i="2"/>
  <c r="T21" i="2" s="1"/>
  <c r="V21" i="2" s="1"/>
  <c r="Y21" i="2"/>
  <c r="R19" i="2"/>
  <c r="T19" i="2" s="1"/>
  <c r="V19" i="2" s="1"/>
  <c r="Y19" i="2"/>
  <c r="R18" i="2"/>
  <c r="T18" i="2" s="1"/>
  <c r="V18" i="2" s="1"/>
  <c r="Y18" i="2"/>
  <c r="G123" i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<sst xmlns="http://schemas.openxmlformats.org/spreadsheetml/2006/main" count="534" uniqueCount="406">
  <si>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</si>
  <si>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</si>
  <si>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</si>
  <si>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</si>
  <si>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</si>
  <si>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</si>
  <si>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</si>
  <si>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</si>
  <si>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</si>
  <si>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</si>
  <si>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</si>
  <si>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</si>
  <si>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</si>
  <si>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</si>
  <si>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</si>
  <si>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</si>
  <si>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</si>
  <si>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</si>
  <si>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</si>
  <si>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</si>
  <si>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</si>
  <si>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</si>
  <si>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</si>
  <si>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</si>
  <si>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</si>
  <si>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</si>
  <si>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</si>
  <si>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</si>
  <si>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</si>
  <si>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</si>
  <si>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</si>
  <si>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</si>
  <si>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</si>
  <si>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</si>
  <si>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</si>
  <si>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</si>
  <si>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</si>
  <si>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</si>
  <si>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</si>
  <si>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</si>
  <si>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</si>
  <si>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</si>
  <si>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</si>
  <si>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</si>
  <si>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</si>
  <si>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</si>
  <si>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</si>
  <si>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</si>
  <si>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</si>
  <si>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</si>
  <si>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</si>
  <si>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</si>
  <si>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</si>
  <si>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</si>
  <si>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</si>
  <si>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</si>
  <si>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</si>
  <si>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</si>
  <si>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</si>
  <si>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</si>
  <si>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</si>
  <si>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</si>
  <si>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</si>
  <si>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</si>
  <si>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</si>
  <si>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</si>
  <si>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</si>
  <si>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</si>
  <si>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</si>
  <si>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</si>
  <si>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</si>
  <si>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1º Quartil</t>
  </si>
  <si>
    <t>Médio</t>
  </si>
  <si>
    <t>3º Quartil</t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</si>
  <si>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</si>
  <si>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</si>
  <si>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</si>
  <si>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</si>
  <si>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</si>
  <si>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</si>
  <si>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</si>
  <si>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SERVIÇOS PRELIMINARES</t>
  </si>
  <si>
    <t>M</t>
  </si>
  <si>
    <t>-</t>
  </si>
  <si>
    <t/>
  </si>
  <si>
    <t>ESTACA BROCA DE CONCRETO, DIÂMETRO DE 20CM, ESCAVAÇÃO MANUAL COM TRADO CONCHA, COM ARMADURA DE ARRANQUE. AF_05/2020</t>
  </si>
  <si>
    <t>ARMAÇÃO DE BLOCO, VIGA BALDRAME OU SAPATA UTILIZANDO AÇO CA-50 DE 8 MM - MONTAGEM. AF_06/2017</t>
  </si>
  <si>
    <t>CAIXA DE PROTEÇÃO PARA MEDIDOR MONOFÁSICO DE EMBUTIR - FORNECIMENTO E INSTALAÇÃO. AF_10/2020</t>
  </si>
  <si>
    <t>ESCAVAÇÃO MANUAL DE VALA COM PROFUNDIDADE MENOR OU IGUAL A 1,30 M. AF_02/2021</t>
  </si>
  <si>
    <t>REATERRO MANUAL APILOADO COM SOQUETE. AF_10/2017</t>
  </si>
  <si>
    <t>CABO DE COBRE FLEXÍVEL ISOLADO, 10 MM², ANTI-CHAMA 0,6/1,0 KV, PARA CIRCUITOS TERMINAIS - FORNECIMENTO E INSTALAÇÃO. AF_12/2015</t>
  </si>
  <si>
    <t>CAIXA DE INSPEÇÃO PARA ATERRAMENTO, CIRCULAR, EM POLIETILENO, DIÂMETRO INTERNO = 0,3 M. AF_12/2020</t>
  </si>
  <si>
    <t>DISJUNTOR BIPOLAR TIPO DIN, CORRENTE NOMINAL DE 20A - FORNECIMENTO E INSTALAÇÃO. AF_10/2020</t>
  </si>
  <si>
    <t>EXECUÇÃO DE PASSEIO EM PISO INTERTRAVADO, COM BLOCO RETANGULAR COR NATURAL DE 20 X 10 CM, ESPESSURA 6 CM. AF_12/2015</t>
  </si>
  <si>
    <t>EXECUÇÃO DE PASSEIO EM PISO INTERTRAVADO, COM BLOCO RETANGULAR COLORIDO DE 20 X 10 CM, ESPESSURA 6 CM. AF_12/2015</t>
  </si>
  <si>
    <t>101173</t>
  </si>
  <si>
    <t>96545</t>
  </si>
  <si>
    <t>101938</t>
  </si>
  <si>
    <t>93358</t>
  </si>
  <si>
    <t>96995</t>
  </si>
  <si>
    <t>91933</t>
  </si>
  <si>
    <t>98111</t>
  </si>
  <si>
    <t>93662</t>
  </si>
  <si>
    <t>92396</t>
  </si>
  <si>
    <t>93679</t>
  </si>
  <si>
    <t>98504</t>
  </si>
  <si>
    <t>1.</t>
  </si>
  <si>
    <t>1.1.</t>
  </si>
  <si>
    <t>1.2.</t>
  </si>
  <si>
    <t>1.3.</t>
  </si>
  <si>
    <t>1.4.</t>
  </si>
  <si>
    <t>1.4.1.</t>
  </si>
  <si>
    <t>1.4.2.</t>
  </si>
  <si>
    <t>1.5.</t>
  </si>
  <si>
    <t>1.5.1.</t>
  </si>
  <si>
    <t>1.5.2.</t>
  </si>
  <si>
    <t>1.6.</t>
  </si>
  <si>
    <t>1.6.1.</t>
  </si>
  <si>
    <t>1.7.</t>
  </si>
  <si>
    <t>1.8.</t>
  </si>
  <si>
    <t>1.8.1.</t>
  </si>
  <si>
    <t>1.8.2.</t>
  </si>
  <si>
    <t>1.8.3.</t>
  </si>
  <si>
    <t>1.9.</t>
  </si>
  <si>
    <t>UN</t>
  </si>
  <si>
    <t>UND</t>
  </si>
  <si>
    <t>m²</t>
  </si>
  <si>
    <t>KG</t>
  </si>
  <si>
    <t xml:space="preserve">M2    </t>
  </si>
  <si>
    <t xml:space="preserve">UN    </t>
  </si>
  <si>
    <t>M³</t>
  </si>
  <si>
    <t>M²</t>
  </si>
  <si>
    <t>1.1.0.1.</t>
  </si>
  <si>
    <t>1.2.0.1.</t>
  </si>
  <si>
    <t>1.2.0.2.</t>
  </si>
  <si>
    <t>1.2.0.3.</t>
  </si>
  <si>
    <t>1.3.0.1.</t>
  </si>
  <si>
    <t>1.3.0.2.</t>
  </si>
  <si>
    <t>1.3.0.3.</t>
  </si>
  <si>
    <t>1.3.0.4.</t>
  </si>
  <si>
    <t>1.4.1.1.</t>
  </si>
  <si>
    <t>1.4.1.2.</t>
  </si>
  <si>
    <t>1.4.1.3.</t>
  </si>
  <si>
    <t>1.4.1.4.</t>
  </si>
  <si>
    <t>1.4.1.5.</t>
  </si>
  <si>
    <t>1.4.1.6.</t>
  </si>
  <si>
    <t>1.4.1.7.</t>
  </si>
  <si>
    <t>1.4.2.1.</t>
  </si>
  <si>
    <t>1.5.1.1.</t>
  </si>
  <si>
    <t>1.5.1.2.</t>
  </si>
  <si>
    <t>1.5.1.3.</t>
  </si>
  <si>
    <t>1.5.1.4.</t>
  </si>
  <si>
    <t>1.5.1.5.</t>
  </si>
  <si>
    <t>1.5.1.6.</t>
  </si>
  <si>
    <t>1.5.1.7.</t>
  </si>
  <si>
    <t>1.5.1.8.</t>
  </si>
  <si>
    <t>1.5.1.9.</t>
  </si>
  <si>
    <t>1.5.1.10.</t>
  </si>
  <si>
    <t>1.5.1.11.</t>
  </si>
  <si>
    <t>1.5.1.12.</t>
  </si>
  <si>
    <t>1.5.1.13.</t>
  </si>
  <si>
    <t>1.5.1.14.</t>
  </si>
  <si>
    <t>1.5.1.15.</t>
  </si>
  <si>
    <t>1.5.1.16.</t>
  </si>
  <si>
    <t>1.5.1.17.</t>
  </si>
  <si>
    <t>1.5.1.18.</t>
  </si>
  <si>
    <t>1.5.1.19.</t>
  </si>
  <si>
    <t>1.5.1.20.</t>
  </si>
  <si>
    <t>1.5.1.21.</t>
  </si>
  <si>
    <t>1.5.1.22.</t>
  </si>
  <si>
    <t>1.5.1.23.</t>
  </si>
  <si>
    <t>1.5.1.24.</t>
  </si>
  <si>
    <t>1.5.2.1.</t>
  </si>
  <si>
    <t>1.5.2.2.</t>
  </si>
  <si>
    <t>1.5.2.3.</t>
  </si>
  <si>
    <t>1.5.2.4.</t>
  </si>
  <si>
    <t>1.5.2.5.</t>
  </si>
  <si>
    <t>1.5.2.6.</t>
  </si>
  <si>
    <t>1.5.2.7.</t>
  </si>
  <si>
    <t>1.5.2.8.</t>
  </si>
  <si>
    <t>1.5.2.9.</t>
  </si>
  <si>
    <t>1.5.2.10.</t>
  </si>
  <si>
    <t>1.5.2.11.</t>
  </si>
  <si>
    <t>1.5.2.12.</t>
  </si>
  <si>
    <t>1.5.2.13.</t>
  </si>
  <si>
    <t>1.5.2.14.</t>
  </si>
  <si>
    <t>1.5.2.15.</t>
  </si>
  <si>
    <t>1.5.2.16.</t>
  </si>
  <si>
    <t>1.5.2.17.</t>
  </si>
  <si>
    <t>1.5.2.18.</t>
  </si>
  <si>
    <t>1.5.2.19.</t>
  </si>
  <si>
    <t>1.5.2.20.</t>
  </si>
  <si>
    <t>1.5.2.21.</t>
  </si>
  <si>
    <t>1.6.1.1.</t>
  </si>
  <si>
    <t>1.6.1.2.</t>
  </si>
  <si>
    <t>1.6.1.3.</t>
  </si>
  <si>
    <t>1.7.0.1.</t>
  </si>
  <si>
    <t>1.8.1.1.</t>
  </si>
  <si>
    <t>1.8.1.2.</t>
  </si>
  <si>
    <t>1.8.2.1.</t>
  </si>
  <si>
    <t>1.8.2.2.</t>
  </si>
  <si>
    <t>1.8.3.1.</t>
  </si>
  <si>
    <t>1.9.0.1.</t>
  </si>
  <si>
    <t>1.9.0.2.</t>
  </si>
  <si>
    <t>1.9.0.3.</t>
  </si>
  <si>
    <t>2.</t>
  </si>
  <si>
    <t>2.1.</t>
  </si>
  <si>
    <t>2.1.0.1.</t>
  </si>
  <si>
    <t>2.1.0.2.</t>
  </si>
  <si>
    <t>2.2.</t>
  </si>
  <si>
    <t>2.2.0.1.</t>
  </si>
  <si>
    <t>2.2.0.2.</t>
  </si>
  <si>
    <t>2.3.</t>
  </si>
  <si>
    <t>2.3.0.1.</t>
  </si>
  <si>
    <t>2.3.0.2.</t>
  </si>
  <si>
    <t>2.3.0.3.</t>
  </si>
  <si>
    <t>2.4.</t>
  </si>
  <si>
    <t>2.4.0.1.</t>
  </si>
  <si>
    <t>2.5.</t>
  </si>
  <si>
    <t>2.5.0.1.</t>
  </si>
  <si>
    <t>2.5.0.2.</t>
  </si>
  <si>
    <t>2.5.0.3.</t>
  </si>
  <si>
    <t>2.6.</t>
  </si>
  <si>
    <t>2.6.0.1.</t>
  </si>
  <si>
    <t>4813</t>
  </si>
  <si>
    <t>99059</t>
  </si>
  <si>
    <t>102712</t>
  </si>
  <si>
    <t>100324</t>
  </si>
  <si>
    <t>01</t>
  </si>
  <si>
    <t>02</t>
  </si>
  <si>
    <t>95566</t>
  </si>
  <si>
    <t>99260</t>
  </si>
  <si>
    <t>97905</t>
  </si>
  <si>
    <t>96533</t>
  </si>
  <si>
    <t>96544</t>
  </si>
  <si>
    <t>94964</t>
  </si>
  <si>
    <t>103670</t>
  </si>
  <si>
    <t>92343</t>
  </si>
  <si>
    <t>08</t>
  </si>
  <si>
    <t>3398</t>
  </si>
  <si>
    <t>441</t>
  </si>
  <si>
    <t>1050</t>
  </si>
  <si>
    <t>91917</t>
  </si>
  <si>
    <t>3256</t>
  </si>
  <si>
    <t>91872</t>
  </si>
  <si>
    <t>95758</t>
  </si>
  <si>
    <t>345</t>
  </si>
  <si>
    <t>2388</t>
  </si>
  <si>
    <t>91932</t>
  </si>
  <si>
    <t>91870</t>
  </si>
  <si>
    <t>39208</t>
  </si>
  <si>
    <t>39174</t>
  </si>
  <si>
    <t>96985</t>
  </si>
  <si>
    <t>39139</t>
  </si>
  <si>
    <t>11270</t>
  </si>
  <si>
    <t>21127</t>
  </si>
  <si>
    <t>39961</t>
  </si>
  <si>
    <t>1091</t>
  </si>
  <si>
    <t>1597</t>
  </si>
  <si>
    <t>1542</t>
  </si>
  <si>
    <t>07</t>
  </si>
  <si>
    <t>101946</t>
  </si>
  <si>
    <t>39756</t>
  </si>
  <si>
    <t>93666</t>
  </si>
  <si>
    <t>93661</t>
  </si>
  <si>
    <t>101902</t>
  </si>
  <si>
    <t>04</t>
  </si>
  <si>
    <t>97668</t>
  </si>
  <si>
    <t>95745</t>
  </si>
  <si>
    <t>91929</t>
  </si>
  <si>
    <t>91927</t>
  </si>
  <si>
    <t>97882</t>
  </si>
  <si>
    <t>96974</t>
  </si>
  <si>
    <t>03</t>
  </si>
  <si>
    <t>05</t>
  </si>
  <si>
    <t>103310</t>
  </si>
  <si>
    <t>98510</t>
  </si>
  <si>
    <t>98509</t>
  </si>
  <si>
    <t>09</t>
  </si>
  <si>
    <t>101134</t>
  </si>
  <si>
    <t>100575</t>
  </si>
  <si>
    <t>96399</t>
  </si>
  <si>
    <t>95875</t>
  </si>
  <si>
    <t>96396</t>
  </si>
  <si>
    <t>94273</t>
  </si>
  <si>
    <t>95995</t>
  </si>
  <si>
    <t>100986</t>
  </si>
  <si>
    <t>CAMPO EM GRAMA SINTÉTICA - BAIRRO FLECK</t>
  </si>
  <si>
    <t>PLACA DE OBRA (PARA CONSTRUCAO CIVIL) EM CHAPA GALVANIZADA *N. 22*, ADESIVADA, DE *2,4 X 1,2* M (SEM POSTES PARA FIXACAO)</t>
  </si>
  <si>
    <t>LOCACAO CONVENCIONAL DE OBRA, UTILIZANDO GABARITO DE TÁBUAS CORRIDAS PONTALETADAS A CADA 2,00M -  2 UTILIZAÇÕES. AF_10/2018</t>
  </si>
  <si>
    <t>BASE DO CAMPO</t>
  </si>
  <si>
    <t>GEOTÊXTIL NÃO TECIDO 100% POLIÉSTER, RESISTÊNCIA A TRAÇÃO DE 9 KN/M (RT - 9), INSTALADO EM DRENO - FORNECIMENTO E INSTALAÇÃO. AF_07/2021</t>
  </si>
  <si>
    <t>LASTRO COM MATERIAL GRANULAR (PEDRA BRITADA N.1 E PEDRA BRITADA N.2), APLICADO EM PISOS OU LAJES SOBRE SOLO, ESPESSURA DE *10 CM*. AF_07/2019</t>
  </si>
  <si>
    <t>LASTRO COM PÓ DE PEDRA, COMPACTADO.</t>
  </si>
  <si>
    <t>DRENAGEM</t>
  </si>
  <si>
    <t>DRENO SUBSUPERFICIAL (SEÇÃO 0,30 X 0,30 M), COM TUBO DE PEAD CORRUGADO PERFURADO, DN 100 MM, ENCHIMENTO COM BRITA, ENVOLVIDO COM MANTA GEOTÊXTIL, INCLUSIVE ESCAVAÇÃO (30x60cm), E REATERRO APILOADO (30x30cm).</t>
  </si>
  <si>
    <t>TUBO DE CONCRETO PARA REDES COLETORAS DE ÁGUAS PLUVIAIS, DIÂMETRO DE 300MM, JUNTA RÍGIDA, INSTALADO EM LOCAL COM ALTO NÍVEL DE INTERFERÊNCIAS - FORNECIMENTO E ASSENTAMENTO. AF_12/2015</t>
  </si>
  <si>
    <t>CAIXA ENTERRADA HIDRÁULICA RETANGULAR, EM ALVENARIA COM BLOCOS DE CONCRETO, DIMENSÕES INTERNAS: 0,6X0,6X0,6 M PARA REDE DE DRENAGEM. AF_12/2020</t>
  </si>
  <si>
    <t>CAIXA ENTERRADA HIDRÁULICA RETANGULAR, EM ALVENARIA COM BLOCOS DE CONCRETO, DIMENSÕES INTERNAS: 0,4X0,4X0,4 M PARA REDE DE ESGOTO. AF_12/2020</t>
  </si>
  <si>
    <t xml:space="preserve">ALAMBRADO </t>
  </si>
  <si>
    <t>Fundação do Alambrado</t>
  </si>
  <si>
    <t>FABRICAÇÃO, MONTAGEM E DESMONTAGEM DE FÔRMA PARA VIGA BALDRAME, EM MADEIRA SERRADA, E=25 MM, 2 UTILIZAÇÕES. AF_06/2017</t>
  </si>
  <si>
    <t>ARMAÇÃO DE BLOCO, VIGA BALDRAME OU SAPATA UTILIZANDO AÇO CA-50 DE 6,3 MM - MONTAGEM. AF_06/2017</t>
  </si>
  <si>
    <t>CONCRETO FCK = 20MPA, TRAÇO 1:2,7:3 (EM MASSA SECA DE CIMENTO/ AREIA MÉDIA/ BRITA 1) - PREPARO MECÂNICO COM BETONEIRA 400 L. AF_05/2021</t>
  </si>
  <si>
    <t>LANÇAMENTO COM USO DE BALDES, ADENSAMENTO E ACABAMENTO DE CONCRETO EM ESTRUTURAS. AF_02/2022</t>
  </si>
  <si>
    <t>TUBO DE AÇO GALVANIZADO COM COSTURA, CLASSE MÉDIA, DN 80 (3"), CONEXÃO ROSQUEADA, INSTALADO EM PRUMADAS - FORNECIMENTO E INSTALAÇÃO. AF_10/2020 (Espera para a estrutura do alambrado)</t>
  </si>
  <si>
    <t>ALAMBRADO</t>
  </si>
  <si>
    <t>ALAMBRADO EM TUBOS DE AÇO GALVANIZADO, COM TELA LOSANGULAR GALVANIZADA (ATÉ ALT=4M) E REDE DE POLIETILENO (ALTURA ENTRE 4M ATÉ 7M) - CONFORME DETALHAMENTO EM PROJETO E MEMORIAL DESCRITIVO</t>
  </si>
  <si>
    <t>INSTALAÇÃO ELÉTRICA</t>
  </si>
  <si>
    <t>PADRÃO DE ENERGIA ELÉTRICA</t>
  </si>
  <si>
    <t>ISOLADOR DE PORCELANA, TIPO ROLDANA, DIMENSOES DE *72* X *72* MM, PARA USO EM BAIXA TENSAO</t>
  </si>
  <si>
    <t>PARAFUSO M16 EM ACO GALVANIZADO, COMPRIMENTO = 150 MM, DIAMETRO = 16 MM, ROSCA MAQUINA, CABECA QUADRADA</t>
  </si>
  <si>
    <t>CABECOTE PARA ENTRADA DE LINHA DE ALIMENTACAO PARA ELETRODUTO, EM LIGA DE ALUMINIO COM ACABAMENTO ANTI CORROSIVO, COM FIXACAO POR ENCAIXE LISO DE 360 GRAUS, DE 1"</t>
  </si>
  <si>
    <t>CURVA 90 GRAUS PARA ELETRODUTO, PVC, ROSCÁVEL, DN 32 MM (1"), PARA CIRCUITOS TERMINAIS, INSTALADA EM PAREDE - FORNECIMENTO E INSTALAÇÃO. AF_12/2015</t>
  </si>
  <si>
    <t>FLANGE PVC, ROSCAVEL, SEXTAVADO, SEM FUROS, 1"</t>
  </si>
  <si>
    <t>ELETRODUTO RÍGIDO ROSCÁVEL, PVC, DN 32 MM (1"), PARA CIRCUITOS TERMINAIS, INSTALADO EM PAREDE - FORNECIMENTO E INSTALAÇÃO. AF_12/2015</t>
  </si>
  <si>
    <t>LUVA DE EMENDA PARA ELETRODUTO, AÇO GALVANIZADO, DN 25 MM (1''), APARENTE, INSTALADA EM PAREDE - FORNECIMENTO E INSTALAÇÃO. AF_11/2016_P</t>
  </si>
  <si>
    <t>ARAME GALVANIZADO 18 BWG, D = 1,24MM (0,009 KG/M)</t>
  </si>
  <si>
    <t>DISJUNTOR TIPO NEMA, BIPOLAR 10  ATE  50 A, TENSAO MAXIMA 415 V</t>
  </si>
  <si>
    <t>CABO DE COBRE FLEXÍVEL ISOLADO, 10 MM², ANTI-CHAMA 450/750 V, PARA CIRCUITOS TERMINAIS - FORNECIMENTO E INSTALAÇÃO. AF_12/2015</t>
  </si>
  <si>
    <t>ELETRODUTO RÍGIDO ROSCÁVEL, PVC, DN 20 MM (1/2"), PARA CIRCUITOS TERMINAIS, INSTALADO EM PAREDE - FORNECIMENTO E INSTALAÇÃO. AF_12/2015</t>
  </si>
  <si>
    <t>ARRUELA EM ALUMINIO, COM ROSCA, DE 1/2", PARA ELETRODUTO</t>
  </si>
  <si>
    <t>BUCHA EM ALUMINIO, COM ROSCA, DE 1/2", PARA ELETRODUTO</t>
  </si>
  <si>
    <t>HASTE DE ATERRAMENTO 5/8  PARA SPDA - FORNECIMENTO E INSTALAÇÃO. AF_12/2017</t>
  </si>
  <si>
    <t>ABRACADEIRA EM ACO PARA AMARRACAO DE ELETRODUTOS, TIPO U SIMPLES, COM 1"</t>
  </si>
  <si>
    <t>ABRACADEIRA DE LATAO PARA FIXACAO DE CABO PARA-RAIO, DIMENSOES 32 X 24 X 24 MM</t>
  </si>
  <si>
    <t>FITA ISOLANTE ADESIVA ANTICHAMA, USO ATE 750 V, EM ROLO DE 19 MM X 5 M</t>
  </si>
  <si>
    <t>SILICONE ACETICO USO GERAL INCOLOR 280 G</t>
  </si>
  <si>
    <t>ARMACAO VERTICAL COM HASTE E CONTRA-PINO, EM CHAPA DE ACO GALVANIZADO 3/16", COM 1 ESTRIBO E 1 ISOLADOR</t>
  </si>
  <si>
    <t>CONECTOR DE ALUMINIO TIPO PRENSA CABO, BITOLA 3/8", PARA CABOS DE DIAMETRO DE 9 A 10 MM</t>
  </si>
  <si>
    <t>TERMINAL METALICO A PRESSAO 1 CABO, PARA CABOS DE 4 A 10 MM2, COM 2 FUROS PARA FIXACAO</t>
  </si>
  <si>
    <t>POSTE EM CONCRETO PM100 OU ES100 - DUPLO T - 7,20M</t>
  </si>
  <si>
    <t>QUADRO DE COMANDO, CABOS, ELETRODUTOS, LUMINÁRIAS E POSTES, CAIXA DE PASSAGEM</t>
  </si>
  <si>
    <t>QUADRO DE MEDIÇÃO GERAL DE ENERGIA PARA 1 MEDIDOR DE SOBREPOR - FORNECIMENTO E INSTALAÇÃO. AF_10/2020</t>
  </si>
  <si>
    <t>QUADRO DE DISTRIBUICAO COM BARRAMENTO TRIFASICO, DE SOBREPOR, EM CHAPA DE ACO GALVANIZADO, PARA 12 DISJUNTORES DIN, 100 A</t>
  </si>
  <si>
    <t>DISJUNTOR BIPOLAR TIPO DIN, CORRENTE NOMINAL DE 50A - FORNECIMENTO E INSTALAÇÃO. AF_10/2020</t>
  </si>
  <si>
    <t>DISJUNTOR BIPOLAR TIPO DIN, CORRENTE NOMINAL DE 16A - FORNECIMENTO E INSTALAÇÃO. AF_10/2020</t>
  </si>
  <si>
    <t>CONTATOR TRIPOLAR I NOMINAL 22A - FORNECIMENTO E INSTALAÇÃO. AF_10/2020</t>
  </si>
  <si>
    <t>BOTOEIRA DE COMANDO LIGA/DESLIGA PARA QUADRO DE COMANDO, FORNECIMENTO E INSTALAÇÃO.</t>
  </si>
  <si>
    <t>ELETRODUTO FLEXÍVEL CORRUGADO, PEAD, DN 63 (2"), PARA REDE ENTERRADA DE DISTRIBUIÇÃO DE ENERGIA ELÉTRICA - FORNECIMENTO E INSTALAÇÃO. AF_12/2021</t>
  </si>
  <si>
    <t>ELETRODUTO DE AÇO GALVANIZADO, CLASSE LEVE, DN 20 MM (3/4), APARENTE, INSTALADO EM TETO - FORNECIMENTO E INSTALAÇÃO. AF_11/2016_P</t>
  </si>
  <si>
    <t>LUVA DE EMENDA PARA ELETRODUTO, AÇO GALVANIZADO, DN 20 MM (3/4  ), APARENTE, INSTALADA EM TETO - FORNECIMENTO E INSTALAÇÃO. AF_11/2016_P</t>
  </si>
  <si>
    <t>CABO DE COBRE FLEXÍVEL ISOLADO, 4 MM², ANTI-CHAMA 0,6/1,0 KV, PARA CIRCUITOS TERMINAIS - FORNECIMENTO E INSTALAÇÃO. AF_12/2015</t>
  </si>
  <si>
    <t>CABO DE COBRE FLEXÍVEL ISOLADO, 2,5 MM², ANTI-CHAMA 0,6/1,0 KV, PARA CIRCUITOS TERMINAIS - FORNECIMENTO E INSTALAÇÃO. AF_12/2015</t>
  </si>
  <si>
    <t>CAIXA ENTERRADA ELÉTRICA RETANGULAR, EM CONCRETO PRÉ-MOLDADO, FUNDO COM BRITA, DIMENSÕES INTERNAS: 0,4X0,4X0,4 M. AF_12/2020</t>
  </si>
  <si>
    <t>CORDOALHA DE COBRE NU 50 MM², NÃO ENTERRADA, COM ISOLADOR - FORNECIMENTO E INSTALAÇÃO. AF_12/2017</t>
  </si>
  <si>
    <t xml:space="preserve">CONJUNTO PARA ATERRAMENTO - Solda exotérmica, forma para solda exotérmica, parafuso, porca sextavada e arruelas inox  </t>
  </si>
  <si>
    <t>LUMINÁRIA TIPO PROJETOR COM REATOR E LÂMPADA DE LED - FORNECIMENTO E INSTALAÇÃO CONFORME PROJETO ELÉTRICO</t>
  </si>
  <si>
    <t>POSTE METÁLICO COM ALTURA  DE 4M COM LUMINÁRIA 1 PÉTALA 100 W,CONFORME PROJETO E MEMORIAL DESCRITIVO.</t>
  </si>
  <si>
    <t>PASSEIO</t>
  </si>
  <si>
    <t>PASSEIO EM PAVER</t>
  </si>
  <si>
    <t>VIGA CONTENÇÃO DAS CALÇADAS, MOLDADA IN LOCO, EXECUTADA EM CONCRETO 15MPa E COLOCAÇÃO DE VERGALHÃO ø5mm - 10cm*20cm</t>
  </si>
  <si>
    <t>GRAMA SINTÉTICA</t>
  </si>
  <si>
    <t>FORNECIMENTO E INSTALAÇÃO DE GRAMA SINTÉTICA, CONFORME DETALHAMENTO EM PROJETO E MEMORIAL DESCRITIVO.</t>
  </si>
  <si>
    <t>PAISAGISMO</t>
  </si>
  <si>
    <t>BANCOS</t>
  </si>
  <si>
    <t>BANCO DE CONCRETO ARMADO SIMPLES CONFORME PROJETO</t>
  </si>
  <si>
    <t>INSTALAÇÃO DE LIXEIRA METÁLICA DUPLA, CAPACIDADE DE 60 L, EM TUBO DE AÇO CARBONO E CESTOS EM CHAPA DE AÇO COM PINTURA ELETROSTÁTICA, SOBRE SOLO. AF_11/2021</t>
  </si>
  <si>
    <t>ÁRVORES</t>
  </si>
  <si>
    <t>PLANTIO DE ÁRVORE ORNAMENTAL COM ALTURA DE MUDA MENOR OU IGUAL A 2,00 M. AF_05/2018</t>
  </si>
  <si>
    <t>PLANTIO DE ARBUSTO OU  CERCA VIVA. AF_05/2018</t>
  </si>
  <si>
    <t>GRAMA NATURAL</t>
  </si>
  <si>
    <t>PLANTIO DE GRAMA BATATAIS EM PLACAS. AF_05/2018</t>
  </si>
  <si>
    <t>INSTALAÇÃO DE TRAVES DE FUTEBOL</t>
  </si>
  <si>
    <t xml:space="preserve"> Estrutura metálica de trave de futebol, em  estrutura tubular de aço galvanizado 3”, com requadro em tubo de 1" polegada, na medida de 3,00 x 2,00m internos (medida de futebol de salão), com acabamento e pintura, inclusive par de redes de nylon de fio 8,00mm, com proteção U.V.</t>
  </si>
  <si>
    <t>PAVIMENTAÇÃO DA RUA GUARANI</t>
  </si>
  <si>
    <t>TERRAPLANAGEM</t>
  </si>
  <si>
    <t>ESCAVAÇÃO HORIZONTAL, INCLUINDO CARGA, DESCARGA E TRANSPORTE EM SOLO DE 1A CATEGORIA COM TRATOR DE ESTEIRAS (100HP/LÂMINA: 2,19M3) E CAMINHÃO BASCULANTE DE 10M3, DMT ATÉ 200M. AF_07/2020</t>
  </si>
  <si>
    <t>REGULARIZAÇÃO DE SUPERFÍCIES COM MOTONIVELADORA. AF_11/2019</t>
  </si>
  <si>
    <t>SUB BASE EM PEDRA RACHÃO</t>
  </si>
  <si>
    <t>EXECUÇÃO E COMPACTAÇÃO DE BASE E OU SUB BASE PARA PAVIMENTAÇÃO DE PEDRA RACHÃO  - EXCLUSIVE CARGA E TRANSPORTE. AF_11/2019</t>
  </si>
  <si>
    <t>TRANSPORTE COM CAMINHÃO BASCULANTE DE 10 M³, EM VIA URBANA PAVIMENTADA, DMT ATÉ 30 KM (UNIDADE: M3XKM). AF_07/2020</t>
  </si>
  <si>
    <t>BASE EM BRITA GRADUADA</t>
  </si>
  <si>
    <t>EXECUÇÃO E COMPACTAÇÃO DE BASE E OU SUB BASE PARA PAVIMENTAÇÃO DE BRITA GRADUADA SIMPLES - EXCLUSIVE CARGA E TRANSPORTE. AF_11/2019</t>
  </si>
  <si>
    <t>IMPRIMAÇÃO IMPERMEABILIZANTE COM CM-30</t>
  </si>
  <si>
    <t>GUIA/MEIO-FIO EM CONCRETO</t>
  </si>
  <si>
    <t>ASSENTAMENTO DE GUIA (MEIO-FIO) EM TRECHO RETO, CONFECCIONADA EM CONCRETO PRÉ-FABRICADO, DIMENSÕES 100X15X13X30 CM (COMPRIMENTO X BASE INFERIOR X BASE SUPERIOR X ALTURA), PARA VIAS URBANAS (USO VIÁRIO). AF_06/2016</t>
  </si>
  <si>
    <t>CAPA DE ROLAMENTO EM CBUQ</t>
  </si>
  <si>
    <t>EXECUÇÃO DE PAVIMENTO COM APLICAÇÃO DE CONCRETO ASFÁLTICO, CAMADA DE ROLAMENTO - EXCLUSIVE CARGA E TRANSPORTE. AF_11/2019</t>
  </si>
  <si>
    <t>CARGA DE MISTURA ASFÁLTICA EM CAMINHÃO BASCULANTE 10 M³ (UNIDADE: M3). AF_07/2020</t>
  </si>
  <si>
    <t>SINALIZAÇÃO</t>
  </si>
  <si>
    <t>SINALIZAÇÃO HORIZONTAL COM TINTA RETRORREFLETICA A BASE DE RESINA ACRILICA COM
MICROESFERAS DE VIDRO</t>
  </si>
  <si>
    <t>m</t>
  </si>
  <si>
    <t xml:space="preserve">KG    </t>
  </si>
  <si>
    <t>und</t>
  </si>
  <si>
    <t>par</t>
  </si>
  <si>
    <t>M3XKM</t>
  </si>
  <si>
    <t>OBJETO: CAMPO EM GRAMA SINTÉTICA - BAIRRO VILA NOVA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</si>
  <si>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</si>
  <si>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</si>
  <si>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</si>
  <si>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</si>
  <si>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</si>
  <si>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</si>
  <si>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</si>
  <si>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</si>
  <si>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</si>
  <si>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</si>
  <si>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</si>
  <si>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</si>
  <si>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</si>
  <si>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</si>
  <si>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</si>
  <si>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LOCALIZAÇÃO: Esquina da Rua Guarani com a Rua Pedro Viriato Parigot de Souza, Bairro Vila Nova.
                         Lote 6 da Quadra 4, Coronel Vivida – Paraná</t>
  </si>
  <si>
    <t>Construção de Praças Urbanas, Rodovias, Ferrovias e recapeamento e pavimentação de vias urbanas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</si>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</sst>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2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42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7" fillId="0" borderId="0" applyFill="0" applyBorder="0" applyAlignment="0" applyProtection="0"/>
    <xf numFmtId="0" fontId="27" fillId="0" borderId="0"/>
  </cellStyleXfs>
  <cellXfs count="17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6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6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12" xfId="0" applyNumberFormat="1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 wrapText="1"/>
    </xf>
    <xf numFmtId="0" fontId="2" fillId="0" borderId="40" xfId="0" applyFont="1" applyBorder="1" applyAlignment="1" applyProtection="1">
      <alignment horizontal="center" vertical="center"/>
    </xf>
    <xf numFmtId="0" fontId="2" fillId="0" borderId="43" xfId="0" applyFont="1" applyBorder="1" applyAlignment="1" applyProtection="1">
      <alignment horizontal="center" vertical="center"/>
    </xf>
    <xf numFmtId="0" fontId="1" fillId="0" borderId="44" xfId="0" applyFont="1" applyBorder="1" applyAlignment="1" applyProtection="1">
      <alignment horizontal="center" vertical="top"/>
    </xf>
    <xf numFmtId="4" fontId="1" fillId="0" borderId="36" xfId="0" applyNumberFormat="1" applyFont="1" applyBorder="1" applyAlignment="1" applyProtection="1"/>
    <xf numFmtId="0" fontId="2" fillId="0" borderId="45" xfId="0" applyFont="1" applyBorder="1" applyAlignment="1" applyProtection="1">
      <alignment horizontal="center" vertical="center"/>
    </xf>
    <xf numFmtId="0" fontId="2" fillId="0" borderId="46" xfId="0" applyFont="1" applyBorder="1" applyAlignment="1" applyProtection="1">
      <alignment horizontal="center" vertical="center"/>
    </xf>
    <xf numFmtId="0" fontId="2" fillId="0" borderId="47" xfId="0" applyFont="1" applyBorder="1" applyAlignment="1" applyProtection="1">
      <alignment horizontal="center" vertical="center"/>
    </xf>
    <xf numFmtId="0" fontId="2" fillId="0" borderId="48" xfId="0" applyFont="1" applyBorder="1" applyAlignment="1" applyProtection="1">
      <alignment horizontal="right" vertical="center"/>
    </xf>
    <xf numFmtId="0" fontId="2" fillId="5" borderId="49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8" borderId="2" xfId="0" applyFont="1" applyFill="1" applyBorder="1" applyAlignment="1" applyProtection="1">
      <alignment horizontal="center"/>
    </xf>
    <xf numFmtId="0" fontId="2" fillId="8" borderId="2" xfId="0" applyFont="1" applyFill="1" applyBorder="1" applyAlignment="1" applyProtection="1">
      <alignment horizontal="justify" vertical="top" wrapText="1"/>
    </xf>
    <xf numFmtId="0" fontId="1" fillId="8" borderId="2" xfId="0" applyFont="1" applyFill="1" applyBorder="1" applyAlignment="1" applyProtection="1">
      <alignment horizontal="center"/>
    </xf>
    <xf numFmtId="0" fontId="1" fillId="8" borderId="2" xfId="0" applyFont="1" applyFill="1" applyBorder="1" applyAlignment="1" applyProtection="1">
      <alignment horizontal="justify" vertical="top" wrapText="1"/>
    </xf>
    <xf numFmtId="43" fontId="1" fillId="8" borderId="2" xfId="2" applyFont="1" applyFill="1" applyBorder="1" applyAlignment="1" applyProtection="1"/>
    <xf numFmtId="4" fontId="24" fillId="4" borderId="2" xfId="0" applyNumberFormat="1" applyFont="1" applyFill="1" applyBorder="1" applyAlignment="1" applyProtection="1">
      <protection locked="0"/>
    </xf>
    <xf numFmtId="4" fontId="24" fillId="0" borderId="2" xfId="0" applyNumberFormat="1" applyFont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8" borderId="5" xfId="0" applyFont="1" applyFill="1" applyBorder="1" applyAlignment="1" applyProtection="1">
      <alignment horizontal="center" vertical="top" wrapText="1"/>
    </xf>
    <xf numFmtId="0" fontId="1" fillId="8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49" xfId="0" applyNumberFormat="1" applyFont="1" applyBorder="1" applyAlignment="1" applyProtection="1">
      <alignment horizontal="right" vertical="center"/>
    </xf>
    <xf numFmtId="0" fontId="2" fillId="0" borderId="40" xfId="0" applyFont="1" applyBorder="1" applyAlignment="1" applyProtection="1">
      <alignment horizontal="center" vertical="center"/>
    </xf>
    <xf numFmtId="0" fontId="2" fillId="0" borderId="41" xfId="0" applyFont="1" applyBorder="1" applyAlignment="1" applyProtection="1">
      <alignment horizontal="center" vertical="center"/>
    </xf>
    <xf numFmtId="4" fontId="2" fillId="0" borderId="43" xfId="0" applyNumberFormat="1" applyFont="1" applyBorder="1" applyAlignment="1" applyProtection="1">
      <alignment horizontal="right" vertical="center"/>
    </xf>
    <xf numFmtId="4" fontId="2" fillId="0" borderId="50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7" borderId="37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165" fontId="28" fillId="9" borderId="51" xfId="3" applyFont="1" applyFill="1" applyBorder="1" applyAlignment="1" applyProtection="1">
      <alignment horizontal="left"/>
      <protection locked="0"/>
    </xf>
    <xf numFmtId="165" fontId="28" fillId="9" borderId="52" xfId="3" applyFont="1" applyFill="1" applyBorder="1" applyAlignment="1" applyProtection="1">
      <alignment horizontal="left"/>
      <protection locked="0"/>
    </xf>
    <xf numFmtId="165" fontId="28" fillId="9" borderId="53" xfId="3" applyFont="1" applyFill="1" applyBorder="1" applyAlignment="1" applyProtection="1">
      <alignment horizontal="left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</cellXfs>
  <cellStyles count="5">
    <cellStyle name="Moeda_Composicao BDI v2.1" xfId="3" xr:uid="{5463D783-E1F9-4F86-963D-B7A893EFE06A}"/>
    <cellStyle name="Normal" xfId="0" builtinId="0"/>
    <cellStyle name="Normal 2" xfId="4" xr:uid="{DB1BCA8D-53A6-4E53-9670-A34ADACB5F4E}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epartamento%20de%20Engenharia%20-%20ENGENHARIA\JEAN%20Felipe%20M\OBRAS%202022\3%20CAMPINHOS%20-%20RECURSO%20PR&#211;PRIO\CAMPO%2003\OR&#199;AMENTO%20-%20CAMPO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2"/>
  <sheetViews>
    <sheetView topLeftCell="A105" workbookViewId="0">
      <selection activeCell="I122" sqref="I122"/>
    </sheetView>
  </sheetViews>
  <sheetFormatPr defaultRowHeight="15" x14ac:dyDescent="0.25"/>
  <cols>
    <col min="1" max="1" width="7" bestFit="1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3"/>
      <c r="B1" s="23"/>
      <c r="C1" s="23"/>
      <c r="D1" s="23"/>
      <c r="E1" s="23"/>
      <c r="F1" s="23"/>
      <c r="G1" s="23"/>
      <c r="K1" s="128" t="s">
        <v>21</v>
      </c>
    </row>
    <row r="2" spans="1:13" ht="15" customHeight="1" x14ac:dyDescent="0.25">
      <c r="A2" s="23"/>
      <c r="B2" s="23"/>
      <c r="C2" s="23"/>
      <c r="D2" s="23"/>
      <c r="E2" s="23"/>
      <c r="F2" s="23"/>
      <c r="G2" s="23"/>
      <c r="I2" s="131" t="s">
        <v>8</v>
      </c>
      <c r="K2" s="129"/>
    </row>
    <row r="3" spans="1:13" ht="15" customHeight="1" x14ac:dyDescent="0.25">
      <c r="A3" s="23"/>
      <c r="B3" s="23"/>
      <c r="C3" s="24"/>
      <c r="D3" s="23"/>
      <c r="E3" s="23"/>
      <c r="F3" s="23"/>
      <c r="G3" s="23"/>
      <c r="I3" s="132"/>
      <c r="K3" s="129"/>
    </row>
    <row r="4" spans="1:13" ht="15" customHeight="1" x14ac:dyDescent="0.25">
      <c r="A4" s="23"/>
      <c r="B4" s="23"/>
      <c r="C4" s="24"/>
      <c r="D4" s="23"/>
      <c r="E4" s="23"/>
      <c r="F4" s="23"/>
      <c r="G4" s="23"/>
      <c r="I4" s="132"/>
      <c r="K4" s="129"/>
    </row>
    <row r="5" spans="1:13" ht="15" customHeight="1" x14ac:dyDescent="0.25">
      <c r="A5" s="23"/>
      <c r="B5" s="23"/>
      <c r="C5" s="23"/>
      <c r="D5" s="23"/>
      <c r="E5" s="23"/>
      <c r="F5" s="23"/>
      <c r="G5" s="23"/>
      <c r="I5" s="132"/>
      <c r="K5" s="129"/>
    </row>
    <row r="6" spans="1:13" ht="15" customHeight="1" x14ac:dyDescent="0.25">
      <c r="A6" s="23"/>
      <c r="B6" s="23"/>
      <c r="C6" s="23"/>
      <c r="D6" s="23"/>
      <c r="E6" s="23"/>
      <c r="F6" s="23"/>
      <c r="G6" s="23"/>
      <c r="I6" s="133"/>
      <c r="K6" s="129"/>
    </row>
    <row r="7" spans="1:13" ht="15.75" customHeight="1" x14ac:dyDescent="0.25">
      <c r="A7" s="126" t="s">
        <v>387</v>
      </c>
      <c r="B7" s="126"/>
      <c r="C7" s="126"/>
      <c r="D7" s="126"/>
      <c r="E7" s="126"/>
      <c r="F7" s="126"/>
      <c r="G7" s="126"/>
      <c r="K7" s="129"/>
    </row>
    <row r="8" spans="1:13" ht="31.5" customHeight="1" x14ac:dyDescent="0.25">
      <c r="A8" s="134" t="s">
        <v>403</v>
      </c>
      <c r="B8" s="134"/>
      <c r="C8" s="134"/>
      <c r="D8" s="134"/>
      <c r="E8" s="134"/>
      <c r="F8" s="134"/>
      <c r="G8" s="134"/>
      <c r="K8" s="129"/>
      <c r="L8" s="6" t="s">
        <v>9</v>
      </c>
    </row>
    <row r="9" spans="1:13" ht="15" customHeight="1" x14ac:dyDescent="0.25">
      <c r="A9" s="135"/>
      <c r="B9" s="136"/>
      <c r="C9" s="136"/>
      <c r="D9" s="136"/>
      <c r="E9" s="136"/>
      <c r="F9" s="136"/>
      <c r="G9" s="137"/>
      <c r="K9" s="130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G123</f>
        <v>347122.72999999975</v>
      </c>
    </row>
    <row r="11" spans="1:13" s="1" customFormat="1" x14ac:dyDescent="0.25">
      <c r="A11" s="118" t="s">
        <v>106</v>
      </c>
      <c r="B11" s="118"/>
      <c r="C11" s="119" t="s">
        <v>287</v>
      </c>
      <c r="D11" s="120" t="s">
        <v>83</v>
      </c>
      <c r="E11" s="122">
        <v>0</v>
      </c>
      <c r="F11" s="122">
        <f t="shared" ref="F11:F13" si="0">ROUND(I11,2)</f>
        <v>0</v>
      </c>
      <c r="G11" s="122">
        <f t="shared" ref="G11:G13" si="1">ROUND(F11*E11,2)</f>
        <v>0</v>
      </c>
      <c r="H11" s="115"/>
      <c r="I11" s="114">
        <f t="shared" ref="I11:I74" si="2">ROUND(L11-(L11*$K$10),2)</f>
        <v>0</v>
      </c>
      <c r="L11" s="6">
        <v>0</v>
      </c>
    </row>
    <row r="12" spans="1:13" s="1" customFormat="1" x14ac:dyDescent="0.25">
      <c r="A12" s="118" t="s">
        <v>107</v>
      </c>
      <c r="B12" s="118"/>
      <c r="C12" s="119" t="s">
        <v>81</v>
      </c>
      <c r="D12" s="120" t="s">
        <v>83</v>
      </c>
      <c r="E12" s="122">
        <v>0</v>
      </c>
      <c r="F12" s="122">
        <f t="shared" si="0"/>
        <v>0</v>
      </c>
      <c r="G12" s="122">
        <f t="shared" si="1"/>
        <v>0</v>
      </c>
      <c r="H12" s="115">
        <f>SUM(G12:G14)</f>
        <v>6957.04</v>
      </c>
      <c r="I12" s="114">
        <f t="shared" si="2"/>
        <v>0</v>
      </c>
      <c r="L12" s="6">
        <v>0</v>
      </c>
    </row>
    <row r="13" spans="1:13" s="1" customFormat="1" ht="33.75" x14ac:dyDescent="0.25">
      <c r="A13" s="120" t="s">
        <v>132</v>
      </c>
      <c r="B13" s="120" t="s">
        <v>224</v>
      </c>
      <c r="C13" s="121" t="s">
        <v>288</v>
      </c>
      <c r="D13" s="120" t="s">
        <v>128</v>
      </c>
      <c r="E13" s="122">
        <v>2.42</v>
      </c>
      <c r="F13" s="122">
        <f t="shared" si="0"/>
        <v>534.05999999999995</v>
      </c>
      <c r="G13" s="122">
        <f t="shared" si="1"/>
        <v>1292.43</v>
      </c>
      <c r="I13" s="114">
        <f t="shared" si="2"/>
        <v>534.05999999999995</v>
      </c>
      <c r="L13" s="6">
        <v>534.05999999999995</v>
      </c>
    </row>
    <row r="14" spans="1:13" s="1" customFormat="1" ht="33.75" x14ac:dyDescent="0.25">
      <c r="A14" s="120" t="s">
        <v>83</v>
      </c>
      <c r="B14" s="120" t="s">
        <v>225</v>
      </c>
      <c r="C14" s="121" t="s">
        <v>289</v>
      </c>
      <c r="D14" s="120" t="s">
        <v>82</v>
      </c>
      <c r="E14" s="122">
        <v>72.959999999999994</v>
      </c>
      <c r="F14" s="122">
        <f t="shared" ref="F14:F77" si="3">ROUND(I14,2)</f>
        <v>77.64</v>
      </c>
      <c r="G14" s="122">
        <f t="shared" ref="G14:G77" si="4">ROUND(F14*E14,2)</f>
        <v>5664.61</v>
      </c>
      <c r="I14" s="114">
        <f t="shared" si="2"/>
        <v>77.64</v>
      </c>
      <c r="L14" s="6">
        <v>77.64</v>
      </c>
    </row>
    <row r="15" spans="1:13" s="1" customFormat="1" x14ac:dyDescent="0.25">
      <c r="A15" s="118" t="s">
        <v>108</v>
      </c>
      <c r="B15" s="118"/>
      <c r="C15" s="119" t="s">
        <v>290</v>
      </c>
      <c r="D15" s="120" t="s">
        <v>83</v>
      </c>
      <c r="E15" s="122">
        <v>0</v>
      </c>
      <c r="F15" s="122">
        <f t="shared" si="3"/>
        <v>0</v>
      </c>
      <c r="G15" s="122">
        <f t="shared" si="4"/>
        <v>0</v>
      </c>
      <c r="H15" s="115">
        <f>SUM(G15:G18)</f>
        <v>9475.4599999999991</v>
      </c>
      <c r="I15" s="114">
        <f t="shared" si="2"/>
        <v>0</v>
      </c>
      <c r="L15" s="6">
        <v>0</v>
      </c>
    </row>
    <row r="16" spans="1:13" s="1" customFormat="1" ht="33.75" x14ac:dyDescent="0.25">
      <c r="A16" s="120" t="s">
        <v>133</v>
      </c>
      <c r="B16" s="120" t="s">
        <v>226</v>
      </c>
      <c r="C16" s="121" t="s">
        <v>291</v>
      </c>
      <c r="D16" s="120" t="s">
        <v>67</v>
      </c>
      <c r="E16" s="122">
        <v>288</v>
      </c>
      <c r="F16" s="122">
        <f t="shared" si="3"/>
        <v>11.5</v>
      </c>
      <c r="G16" s="122">
        <f t="shared" si="4"/>
        <v>3312</v>
      </c>
      <c r="I16" s="114">
        <f t="shared" si="2"/>
        <v>11.5</v>
      </c>
      <c r="L16" s="6">
        <v>11.5</v>
      </c>
    </row>
    <row r="17" spans="1:12" s="1" customFormat="1" ht="33.75" x14ac:dyDescent="0.25">
      <c r="A17" s="120" t="s">
        <v>134</v>
      </c>
      <c r="B17" s="120" t="s">
        <v>227</v>
      </c>
      <c r="C17" s="121" t="s">
        <v>292</v>
      </c>
      <c r="D17" s="120" t="s">
        <v>68</v>
      </c>
      <c r="E17" s="122">
        <v>34.56</v>
      </c>
      <c r="F17" s="122">
        <f t="shared" si="3"/>
        <v>127.27</v>
      </c>
      <c r="G17" s="122">
        <f t="shared" si="4"/>
        <v>4398.45</v>
      </c>
      <c r="I17" s="114">
        <f t="shared" si="2"/>
        <v>127.27</v>
      </c>
      <c r="L17" s="6">
        <v>127.27</v>
      </c>
    </row>
    <row r="18" spans="1:12" s="1" customFormat="1" x14ac:dyDescent="0.25">
      <c r="A18" s="120" t="s">
        <v>135</v>
      </c>
      <c r="B18" s="120" t="s">
        <v>228</v>
      </c>
      <c r="C18" s="121" t="s">
        <v>293</v>
      </c>
      <c r="D18" s="120" t="s">
        <v>130</v>
      </c>
      <c r="E18" s="122">
        <v>14.4</v>
      </c>
      <c r="F18" s="122">
        <f t="shared" si="3"/>
        <v>122.57</v>
      </c>
      <c r="G18" s="122">
        <f t="shared" si="4"/>
        <v>1765.01</v>
      </c>
      <c r="I18" s="114">
        <f t="shared" si="2"/>
        <v>122.57</v>
      </c>
      <c r="L18" s="6">
        <v>122.57</v>
      </c>
    </row>
    <row r="19" spans="1:12" s="1" customFormat="1" x14ac:dyDescent="0.25">
      <c r="A19" s="118" t="s">
        <v>109</v>
      </c>
      <c r="B19" s="118"/>
      <c r="C19" s="119" t="s">
        <v>294</v>
      </c>
      <c r="D19" s="120" t="s">
        <v>83</v>
      </c>
      <c r="E19" s="122">
        <v>0</v>
      </c>
      <c r="F19" s="122">
        <f t="shared" si="3"/>
        <v>0</v>
      </c>
      <c r="G19" s="122">
        <f t="shared" si="4"/>
        <v>0</v>
      </c>
      <c r="H19" s="115">
        <f>SUM(G19:G23)</f>
        <v>19069.63</v>
      </c>
      <c r="I19" s="114">
        <f t="shared" si="2"/>
        <v>0</v>
      </c>
      <c r="L19" s="6">
        <v>0</v>
      </c>
    </row>
    <row r="20" spans="1:12" s="1" customFormat="1" ht="45" x14ac:dyDescent="0.25">
      <c r="A20" s="120" t="s">
        <v>136</v>
      </c>
      <c r="B20" s="120" t="s">
        <v>229</v>
      </c>
      <c r="C20" s="121" t="s">
        <v>295</v>
      </c>
      <c r="D20" s="120" t="s">
        <v>382</v>
      </c>
      <c r="E20" s="122">
        <v>160.1</v>
      </c>
      <c r="F20" s="122">
        <f t="shared" si="3"/>
        <v>72.349999999999994</v>
      </c>
      <c r="G20" s="122">
        <f t="shared" si="4"/>
        <v>11583.24</v>
      </c>
      <c r="I20" s="114">
        <f t="shared" si="2"/>
        <v>72.349999999999994</v>
      </c>
      <c r="L20" s="6">
        <v>72.349999999999994</v>
      </c>
    </row>
    <row r="21" spans="1:12" s="1" customFormat="1" ht="45" x14ac:dyDescent="0.25">
      <c r="A21" s="120" t="s">
        <v>137</v>
      </c>
      <c r="B21" s="120" t="s">
        <v>230</v>
      </c>
      <c r="C21" s="121" t="s">
        <v>296</v>
      </c>
      <c r="D21" s="120" t="s">
        <v>82</v>
      </c>
      <c r="E21" s="122">
        <v>14.91</v>
      </c>
      <c r="F21" s="122">
        <f t="shared" si="3"/>
        <v>138.16999999999999</v>
      </c>
      <c r="G21" s="122">
        <f t="shared" si="4"/>
        <v>2060.11</v>
      </c>
      <c r="I21" s="114">
        <f t="shared" si="2"/>
        <v>138.16999999999999</v>
      </c>
      <c r="L21" s="6">
        <v>138.16999999999999</v>
      </c>
    </row>
    <row r="22" spans="1:12" s="1" customFormat="1" ht="33.75" x14ac:dyDescent="0.25">
      <c r="A22" s="120" t="s">
        <v>138</v>
      </c>
      <c r="B22" s="120" t="s">
        <v>231</v>
      </c>
      <c r="C22" s="121" t="s">
        <v>297</v>
      </c>
      <c r="D22" s="120" t="s">
        <v>124</v>
      </c>
      <c r="E22" s="122">
        <v>4</v>
      </c>
      <c r="F22" s="122">
        <f t="shared" si="3"/>
        <v>509.1</v>
      </c>
      <c r="G22" s="122">
        <f t="shared" si="4"/>
        <v>2036.4</v>
      </c>
      <c r="I22" s="114">
        <f t="shared" si="2"/>
        <v>509.1</v>
      </c>
      <c r="L22" s="6">
        <v>509.1</v>
      </c>
    </row>
    <row r="23" spans="1:12" s="1" customFormat="1" ht="33.75" x14ac:dyDescent="0.25">
      <c r="A23" s="120" t="s">
        <v>139</v>
      </c>
      <c r="B23" s="120" t="s">
        <v>232</v>
      </c>
      <c r="C23" s="121" t="s">
        <v>298</v>
      </c>
      <c r="D23" s="120" t="s">
        <v>124</v>
      </c>
      <c r="E23" s="122">
        <v>12</v>
      </c>
      <c r="F23" s="122">
        <f t="shared" si="3"/>
        <v>282.49</v>
      </c>
      <c r="G23" s="122">
        <f t="shared" si="4"/>
        <v>3389.88</v>
      </c>
      <c r="H23" s="115"/>
      <c r="I23" s="114">
        <f t="shared" si="2"/>
        <v>282.49</v>
      </c>
      <c r="L23" s="6">
        <v>282.49</v>
      </c>
    </row>
    <row r="24" spans="1:12" s="1" customFormat="1" x14ac:dyDescent="0.25">
      <c r="A24" s="118" t="s">
        <v>110</v>
      </c>
      <c r="B24" s="118"/>
      <c r="C24" s="119" t="s">
        <v>299</v>
      </c>
      <c r="D24" s="120" t="s">
        <v>83</v>
      </c>
      <c r="E24" s="122">
        <v>0</v>
      </c>
      <c r="F24" s="122">
        <f t="shared" si="3"/>
        <v>0</v>
      </c>
      <c r="G24" s="122">
        <f t="shared" si="4"/>
        <v>0</v>
      </c>
      <c r="H24" s="115">
        <f>SUM(G24:G34)</f>
        <v>123477.48999999999</v>
      </c>
      <c r="I24" s="114">
        <f t="shared" si="2"/>
        <v>0</v>
      </c>
      <c r="L24" s="6">
        <v>0</v>
      </c>
    </row>
    <row r="25" spans="1:12" s="1" customFormat="1" x14ac:dyDescent="0.25">
      <c r="A25" s="118" t="s">
        <v>111</v>
      </c>
      <c r="B25" s="118"/>
      <c r="C25" s="119" t="s">
        <v>300</v>
      </c>
      <c r="D25" s="120" t="s">
        <v>83</v>
      </c>
      <c r="E25" s="122">
        <v>0</v>
      </c>
      <c r="F25" s="122">
        <f t="shared" si="3"/>
        <v>0</v>
      </c>
      <c r="G25" s="122">
        <f t="shared" si="4"/>
        <v>0</v>
      </c>
      <c r="H25" s="115"/>
      <c r="I25" s="114">
        <f t="shared" si="2"/>
        <v>0</v>
      </c>
      <c r="L25" s="6">
        <v>0</v>
      </c>
    </row>
    <row r="26" spans="1:12" s="1" customFormat="1" ht="33.75" x14ac:dyDescent="0.25">
      <c r="A26" s="120" t="s">
        <v>140</v>
      </c>
      <c r="B26" s="120" t="s">
        <v>95</v>
      </c>
      <c r="C26" s="121" t="s">
        <v>85</v>
      </c>
      <c r="D26" s="120" t="s">
        <v>82</v>
      </c>
      <c r="E26" s="122">
        <v>69.599999999999994</v>
      </c>
      <c r="F26" s="122">
        <f t="shared" si="3"/>
        <v>74.540000000000006</v>
      </c>
      <c r="G26" s="122">
        <f t="shared" si="4"/>
        <v>5187.9799999999996</v>
      </c>
      <c r="I26" s="114">
        <f t="shared" si="2"/>
        <v>74.540000000000006</v>
      </c>
      <c r="L26" s="6">
        <v>74.540000000000006</v>
      </c>
    </row>
    <row r="27" spans="1:12" s="1" customFormat="1" ht="33.75" x14ac:dyDescent="0.25">
      <c r="A27" s="120" t="s">
        <v>141</v>
      </c>
      <c r="B27" s="120" t="s">
        <v>233</v>
      </c>
      <c r="C27" s="121" t="s">
        <v>301</v>
      </c>
      <c r="D27" s="120" t="s">
        <v>67</v>
      </c>
      <c r="E27" s="122">
        <v>31.45</v>
      </c>
      <c r="F27" s="122">
        <f t="shared" si="3"/>
        <v>162.71</v>
      </c>
      <c r="G27" s="122">
        <f t="shared" si="4"/>
        <v>5117.2299999999996</v>
      </c>
      <c r="I27" s="114">
        <f t="shared" si="2"/>
        <v>162.71</v>
      </c>
      <c r="L27" s="6">
        <v>162.71</v>
      </c>
    </row>
    <row r="28" spans="1:12" s="1" customFormat="1" ht="22.5" x14ac:dyDescent="0.25">
      <c r="A28" s="120" t="s">
        <v>142</v>
      </c>
      <c r="B28" s="120" t="s">
        <v>96</v>
      </c>
      <c r="C28" s="121" t="s">
        <v>86</v>
      </c>
      <c r="D28" s="120" t="s">
        <v>127</v>
      </c>
      <c r="E28" s="122">
        <v>124.23</v>
      </c>
      <c r="F28" s="122">
        <f t="shared" si="3"/>
        <v>20.54</v>
      </c>
      <c r="G28" s="122">
        <f t="shared" si="4"/>
        <v>2551.6799999999998</v>
      </c>
      <c r="H28" s="115"/>
      <c r="I28" s="114">
        <f t="shared" si="2"/>
        <v>20.54</v>
      </c>
      <c r="L28" s="6">
        <v>20.54</v>
      </c>
    </row>
    <row r="29" spans="1:12" s="1" customFormat="1" ht="22.5" x14ac:dyDescent="0.25">
      <c r="A29" s="120" t="s">
        <v>143</v>
      </c>
      <c r="B29" s="120" t="s">
        <v>234</v>
      </c>
      <c r="C29" s="121" t="s">
        <v>302</v>
      </c>
      <c r="D29" s="120" t="s">
        <v>127</v>
      </c>
      <c r="E29" s="122">
        <v>58.37</v>
      </c>
      <c r="F29" s="122">
        <f t="shared" si="3"/>
        <v>22.22</v>
      </c>
      <c r="G29" s="122">
        <f t="shared" si="4"/>
        <v>1296.98</v>
      </c>
      <c r="H29" s="115"/>
      <c r="I29" s="114">
        <f t="shared" si="2"/>
        <v>22.22</v>
      </c>
      <c r="L29" s="6">
        <v>22.22</v>
      </c>
    </row>
    <row r="30" spans="1:12" s="1" customFormat="1" ht="33.75" x14ac:dyDescent="0.25">
      <c r="A30" s="120" t="s">
        <v>144</v>
      </c>
      <c r="B30" s="120" t="s">
        <v>235</v>
      </c>
      <c r="C30" s="121" t="s">
        <v>303</v>
      </c>
      <c r="D30" s="120" t="s">
        <v>68</v>
      </c>
      <c r="E30" s="122">
        <v>1.72</v>
      </c>
      <c r="F30" s="122">
        <f t="shared" si="3"/>
        <v>508.04</v>
      </c>
      <c r="G30" s="122">
        <f t="shared" si="4"/>
        <v>873.83</v>
      </c>
      <c r="I30" s="114">
        <f t="shared" si="2"/>
        <v>508.04</v>
      </c>
      <c r="L30" s="6">
        <v>508.04</v>
      </c>
    </row>
    <row r="31" spans="1:12" s="1" customFormat="1" ht="22.5" x14ac:dyDescent="0.25">
      <c r="A31" s="120" t="s">
        <v>145</v>
      </c>
      <c r="B31" s="120" t="s">
        <v>236</v>
      </c>
      <c r="C31" s="121" t="s">
        <v>304</v>
      </c>
      <c r="D31" s="120" t="s">
        <v>68</v>
      </c>
      <c r="E31" s="122">
        <v>1.72</v>
      </c>
      <c r="F31" s="122">
        <f t="shared" si="3"/>
        <v>375.59</v>
      </c>
      <c r="G31" s="122">
        <f t="shared" si="4"/>
        <v>646.01</v>
      </c>
      <c r="I31" s="114">
        <f t="shared" si="2"/>
        <v>375.59</v>
      </c>
      <c r="L31" s="6">
        <v>375.59</v>
      </c>
    </row>
    <row r="32" spans="1:12" s="1" customFormat="1" ht="45" x14ac:dyDescent="0.25">
      <c r="A32" s="120" t="s">
        <v>146</v>
      </c>
      <c r="B32" s="120" t="s">
        <v>237</v>
      </c>
      <c r="C32" s="121" t="s">
        <v>305</v>
      </c>
      <c r="D32" s="120" t="s">
        <v>82</v>
      </c>
      <c r="E32" s="122">
        <v>69.599999999999994</v>
      </c>
      <c r="F32" s="122">
        <f t="shared" si="3"/>
        <v>234.58</v>
      </c>
      <c r="G32" s="122">
        <f t="shared" si="4"/>
        <v>16326.77</v>
      </c>
      <c r="I32" s="114">
        <f t="shared" si="2"/>
        <v>234.58</v>
      </c>
      <c r="L32" s="6">
        <v>234.58</v>
      </c>
    </row>
    <row r="33" spans="1:12" s="1" customFormat="1" x14ac:dyDescent="0.25">
      <c r="A33" s="118" t="s">
        <v>112</v>
      </c>
      <c r="B33" s="118"/>
      <c r="C33" s="119" t="s">
        <v>306</v>
      </c>
      <c r="D33" s="120" t="s">
        <v>83</v>
      </c>
      <c r="E33" s="122">
        <v>0</v>
      </c>
      <c r="F33" s="122">
        <f t="shared" si="3"/>
        <v>0</v>
      </c>
      <c r="G33" s="122">
        <f t="shared" si="4"/>
        <v>0</v>
      </c>
      <c r="H33" s="115"/>
      <c r="I33" s="114">
        <f t="shared" si="2"/>
        <v>0</v>
      </c>
      <c r="L33" s="6">
        <v>0</v>
      </c>
    </row>
    <row r="34" spans="1:12" s="1" customFormat="1" ht="45" x14ac:dyDescent="0.25">
      <c r="A34" s="120" t="s">
        <v>147</v>
      </c>
      <c r="B34" s="120" t="s">
        <v>238</v>
      </c>
      <c r="C34" s="121" t="s">
        <v>307</v>
      </c>
      <c r="D34" s="120" t="s">
        <v>126</v>
      </c>
      <c r="E34" s="122">
        <v>507.36</v>
      </c>
      <c r="F34" s="122">
        <f t="shared" si="3"/>
        <v>180.3</v>
      </c>
      <c r="G34" s="122">
        <f t="shared" si="4"/>
        <v>91477.01</v>
      </c>
      <c r="I34" s="114">
        <f t="shared" si="2"/>
        <v>180.3</v>
      </c>
      <c r="L34" s="6">
        <v>180.3</v>
      </c>
    </row>
    <row r="35" spans="1:12" s="1" customFormat="1" x14ac:dyDescent="0.25">
      <c r="A35" s="118" t="s">
        <v>113</v>
      </c>
      <c r="B35" s="118"/>
      <c r="C35" s="119" t="s">
        <v>308</v>
      </c>
      <c r="D35" s="120" t="s">
        <v>83</v>
      </c>
      <c r="E35" s="122">
        <v>0</v>
      </c>
      <c r="F35" s="122">
        <f t="shared" si="3"/>
        <v>0</v>
      </c>
      <c r="G35" s="122">
        <f t="shared" si="4"/>
        <v>0</v>
      </c>
      <c r="H35" s="115">
        <f>SUM(G35:G82)</f>
        <v>50055.12</v>
      </c>
      <c r="I35" s="114">
        <f t="shared" si="2"/>
        <v>0</v>
      </c>
      <c r="L35" s="6">
        <v>0</v>
      </c>
    </row>
    <row r="36" spans="1:12" s="1" customFormat="1" x14ac:dyDescent="0.25">
      <c r="A36" s="118" t="s">
        <v>114</v>
      </c>
      <c r="B36" s="118"/>
      <c r="C36" s="119" t="s">
        <v>309</v>
      </c>
      <c r="D36" s="120" t="s">
        <v>83</v>
      </c>
      <c r="E36" s="122">
        <v>0</v>
      </c>
      <c r="F36" s="122">
        <f t="shared" si="3"/>
        <v>0</v>
      </c>
      <c r="G36" s="122">
        <f t="shared" si="4"/>
        <v>0</v>
      </c>
      <c r="H36" s="115"/>
      <c r="I36" s="114">
        <f t="shared" si="2"/>
        <v>0</v>
      </c>
      <c r="L36" s="6">
        <v>0</v>
      </c>
    </row>
    <row r="37" spans="1:12" s="1" customFormat="1" ht="22.5" x14ac:dyDescent="0.25">
      <c r="A37" s="120" t="s">
        <v>148</v>
      </c>
      <c r="B37" s="120" t="s">
        <v>239</v>
      </c>
      <c r="C37" s="121" t="s">
        <v>310</v>
      </c>
      <c r="D37" s="120" t="s">
        <v>129</v>
      </c>
      <c r="E37" s="122">
        <v>1</v>
      </c>
      <c r="F37" s="122">
        <f t="shared" si="3"/>
        <v>7.46</v>
      </c>
      <c r="G37" s="122">
        <f t="shared" si="4"/>
        <v>7.46</v>
      </c>
      <c r="I37" s="114">
        <f t="shared" si="2"/>
        <v>7.46</v>
      </c>
      <c r="L37" s="6">
        <v>7.46</v>
      </c>
    </row>
    <row r="38" spans="1:12" s="1" customFormat="1" ht="22.5" x14ac:dyDescent="0.25">
      <c r="A38" s="120" t="s">
        <v>149</v>
      </c>
      <c r="B38" s="120" t="s">
        <v>240</v>
      </c>
      <c r="C38" s="121" t="s">
        <v>311</v>
      </c>
      <c r="D38" s="120" t="s">
        <v>129</v>
      </c>
      <c r="E38" s="122">
        <v>1</v>
      </c>
      <c r="F38" s="122">
        <f t="shared" si="3"/>
        <v>12.25</v>
      </c>
      <c r="G38" s="122">
        <f t="shared" si="4"/>
        <v>12.25</v>
      </c>
      <c r="I38" s="114">
        <f t="shared" si="2"/>
        <v>12.25</v>
      </c>
      <c r="L38" s="6">
        <v>12.25</v>
      </c>
    </row>
    <row r="39" spans="1:12" s="1" customFormat="1" ht="45" x14ac:dyDescent="0.25">
      <c r="A39" s="120" t="s">
        <v>150</v>
      </c>
      <c r="B39" s="120" t="s">
        <v>241</v>
      </c>
      <c r="C39" s="121" t="s">
        <v>312</v>
      </c>
      <c r="D39" s="120" t="s">
        <v>129</v>
      </c>
      <c r="E39" s="122">
        <v>1</v>
      </c>
      <c r="F39" s="122">
        <f t="shared" si="3"/>
        <v>6.02</v>
      </c>
      <c r="G39" s="122">
        <f t="shared" si="4"/>
        <v>6.02</v>
      </c>
      <c r="I39" s="114">
        <f t="shared" si="2"/>
        <v>6.02</v>
      </c>
      <c r="L39" s="6">
        <v>6.02</v>
      </c>
    </row>
    <row r="40" spans="1:12" s="1" customFormat="1" ht="33.75" x14ac:dyDescent="0.25">
      <c r="A40" s="120" t="s">
        <v>151</v>
      </c>
      <c r="B40" s="120" t="s">
        <v>242</v>
      </c>
      <c r="C40" s="121" t="s">
        <v>313</v>
      </c>
      <c r="D40" s="120" t="s">
        <v>124</v>
      </c>
      <c r="E40" s="122">
        <v>1</v>
      </c>
      <c r="F40" s="122">
        <f t="shared" si="3"/>
        <v>25.59</v>
      </c>
      <c r="G40" s="122">
        <f t="shared" si="4"/>
        <v>25.59</v>
      </c>
      <c r="I40" s="114">
        <f t="shared" si="2"/>
        <v>25.59</v>
      </c>
      <c r="L40" s="6">
        <v>25.59</v>
      </c>
    </row>
    <row r="41" spans="1:12" s="1" customFormat="1" x14ac:dyDescent="0.25">
      <c r="A41" s="120" t="s">
        <v>152</v>
      </c>
      <c r="B41" s="120" t="s">
        <v>243</v>
      </c>
      <c r="C41" s="121" t="s">
        <v>314</v>
      </c>
      <c r="D41" s="120" t="s">
        <v>129</v>
      </c>
      <c r="E41" s="122">
        <v>2</v>
      </c>
      <c r="F41" s="122">
        <f t="shared" si="3"/>
        <v>16.940000000000001</v>
      </c>
      <c r="G41" s="122">
        <f t="shared" si="4"/>
        <v>33.880000000000003</v>
      </c>
      <c r="I41" s="114">
        <f t="shared" si="2"/>
        <v>16.940000000000001</v>
      </c>
      <c r="L41" s="6">
        <v>16.940000000000001</v>
      </c>
    </row>
    <row r="42" spans="1:12" s="1" customFormat="1" ht="33.75" x14ac:dyDescent="0.25">
      <c r="A42" s="120" t="s">
        <v>153</v>
      </c>
      <c r="B42" s="120" t="s">
        <v>244</v>
      </c>
      <c r="C42" s="121" t="s">
        <v>315</v>
      </c>
      <c r="D42" s="120" t="s">
        <v>82</v>
      </c>
      <c r="E42" s="122">
        <v>6</v>
      </c>
      <c r="F42" s="122">
        <f t="shared" si="3"/>
        <v>23.52</v>
      </c>
      <c r="G42" s="122">
        <f t="shared" si="4"/>
        <v>141.12</v>
      </c>
      <c r="H42" s="115"/>
      <c r="I42" s="114">
        <f t="shared" si="2"/>
        <v>23.52</v>
      </c>
      <c r="L42" s="6">
        <v>23.52</v>
      </c>
    </row>
    <row r="43" spans="1:12" s="1" customFormat="1" ht="33.75" x14ac:dyDescent="0.25">
      <c r="A43" s="120" t="s">
        <v>154</v>
      </c>
      <c r="B43" s="120" t="s">
        <v>245</v>
      </c>
      <c r="C43" s="121" t="s">
        <v>316</v>
      </c>
      <c r="D43" s="120" t="s">
        <v>124</v>
      </c>
      <c r="E43" s="122">
        <v>3</v>
      </c>
      <c r="F43" s="122">
        <f t="shared" si="3"/>
        <v>16.87</v>
      </c>
      <c r="G43" s="122">
        <f t="shared" si="4"/>
        <v>50.61</v>
      </c>
      <c r="I43" s="114">
        <f t="shared" si="2"/>
        <v>16.87</v>
      </c>
      <c r="L43" s="6">
        <v>16.87</v>
      </c>
    </row>
    <row r="44" spans="1:12" s="1" customFormat="1" x14ac:dyDescent="0.25">
      <c r="A44" s="120" t="s">
        <v>155</v>
      </c>
      <c r="B44" s="120" t="s">
        <v>246</v>
      </c>
      <c r="C44" s="121" t="s">
        <v>317</v>
      </c>
      <c r="D44" s="120" t="s">
        <v>383</v>
      </c>
      <c r="E44" s="122">
        <v>50</v>
      </c>
      <c r="F44" s="122">
        <f t="shared" si="3"/>
        <v>50.75</v>
      </c>
      <c r="G44" s="122">
        <f t="shared" si="4"/>
        <v>2537.5</v>
      </c>
      <c r="I44" s="114">
        <f t="shared" si="2"/>
        <v>50.75</v>
      </c>
      <c r="L44" s="6">
        <v>50.75</v>
      </c>
    </row>
    <row r="45" spans="1:12" s="1" customFormat="1" ht="22.5" x14ac:dyDescent="0.25">
      <c r="A45" s="120" t="s">
        <v>156</v>
      </c>
      <c r="B45" s="120" t="s">
        <v>247</v>
      </c>
      <c r="C45" s="121" t="s">
        <v>318</v>
      </c>
      <c r="D45" s="120" t="s">
        <v>129</v>
      </c>
      <c r="E45" s="122">
        <v>1</v>
      </c>
      <c r="F45" s="122">
        <f t="shared" si="3"/>
        <v>94.78</v>
      </c>
      <c r="G45" s="122">
        <f t="shared" si="4"/>
        <v>94.78</v>
      </c>
      <c r="I45" s="114">
        <f t="shared" si="2"/>
        <v>94.78</v>
      </c>
      <c r="L45" s="6">
        <v>94.78</v>
      </c>
    </row>
    <row r="46" spans="1:12" s="1" customFormat="1" ht="33.75" x14ac:dyDescent="0.25">
      <c r="A46" s="120" t="s">
        <v>157</v>
      </c>
      <c r="B46" s="120" t="s">
        <v>248</v>
      </c>
      <c r="C46" s="121" t="s">
        <v>319</v>
      </c>
      <c r="D46" s="120" t="s">
        <v>82</v>
      </c>
      <c r="E46" s="122">
        <v>30</v>
      </c>
      <c r="F46" s="122">
        <f t="shared" si="3"/>
        <v>18.79</v>
      </c>
      <c r="G46" s="122">
        <f t="shared" si="4"/>
        <v>563.70000000000005</v>
      </c>
      <c r="I46" s="114">
        <f t="shared" si="2"/>
        <v>18.79</v>
      </c>
      <c r="L46" s="6">
        <v>18.79</v>
      </c>
    </row>
    <row r="47" spans="1:12" s="1" customFormat="1" ht="33.75" x14ac:dyDescent="0.25">
      <c r="A47" s="120" t="s">
        <v>158</v>
      </c>
      <c r="B47" s="120" t="s">
        <v>249</v>
      </c>
      <c r="C47" s="121" t="s">
        <v>320</v>
      </c>
      <c r="D47" s="120" t="s">
        <v>82</v>
      </c>
      <c r="E47" s="122">
        <v>1.5</v>
      </c>
      <c r="F47" s="122">
        <f t="shared" si="3"/>
        <v>15.46</v>
      </c>
      <c r="G47" s="122">
        <f t="shared" si="4"/>
        <v>23.19</v>
      </c>
      <c r="I47" s="114">
        <f t="shared" si="2"/>
        <v>15.46</v>
      </c>
      <c r="L47" s="6">
        <v>15.46</v>
      </c>
    </row>
    <row r="48" spans="1:12" s="1" customFormat="1" x14ac:dyDescent="0.25">
      <c r="A48" s="120" t="s">
        <v>159</v>
      </c>
      <c r="B48" s="120" t="s">
        <v>250</v>
      </c>
      <c r="C48" s="121" t="s">
        <v>321</v>
      </c>
      <c r="D48" s="120" t="s">
        <v>129</v>
      </c>
      <c r="E48" s="122">
        <v>1</v>
      </c>
      <c r="F48" s="122">
        <f t="shared" si="3"/>
        <v>0.65</v>
      </c>
      <c r="G48" s="122">
        <f t="shared" si="4"/>
        <v>0.65</v>
      </c>
      <c r="I48" s="114">
        <f t="shared" si="2"/>
        <v>0.65</v>
      </c>
      <c r="L48" s="6">
        <v>0.65</v>
      </c>
    </row>
    <row r="49" spans="1:12" s="1" customFormat="1" x14ac:dyDescent="0.25">
      <c r="A49" s="120" t="s">
        <v>160</v>
      </c>
      <c r="B49" s="120" t="s">
        <v>251</v>
      </c>
      <c r="C49" s="121" t="s">
        <v>322</v>
      </c>
      <c r="D49" s="120" t="s">
        <v>129</v>
      </c>
      <c r="E49" s="122">
        <v>1</v>
      </c>
      <c r="F49" s="122">
        <f t="shared" si="3"/>
        <v>1.22</v>
      </c>
      <c r="G49" s="122">
        <f t="shared" si="4"/>
        <v>1.22</v>
      </c>
      <c r="I49" s="114">
        <f t="shared" si="2"/>
        <v>1.22</v>
      </c>
      <c r="L49" s="6">
        <v>1.22</v>
      </c>
    </row>
    <row r="50" spans="1:12" s="1" customFormat="1" ht="22.5" x14ac:dyDescent="0.25">
      <c r="A50" s="120" t="s">
        <v>161</v>
      </c>
      <c r="B50" s="120" t="s">
        <v>252</v>
      </c>
      <c r="C50" s="121" t="s">
        <v>323</v>
      </c>
      <c r="D50" s="120" t="s">
        <v>124</v>
      </c>
      <c r="E50" s="122">
        <v>1</v>
      </c>
      <c r="F50" s="122">
        <f t="shared" si="3"/>
        <v>115.92</v>
      </c>
      <c r="G50" s="122">
        <f t="shared" si="4"/>
        <v>115.92</v>
      </c>
      <c r="I50" s="114">
        <f t="shared" si="2"/>
        <v>115.92</v>
      </c>
      <c r="L50" s="6">
        <v>115.92</v>
      </c>
    </row>
    <row r="51" spans="1:12" s="1" customFormat="1" ht="22.5" x14ac:dyDescent="0.25">
      <c r="A51" s="120" t="s">
        <v>162</v>
      </c>
      <c r="B51" s="120" t="s">
        <v>253</v>
      </c>
      <c r="C51" s="121" t="s">
        <v>324</v>
      </c>
      <c r="D51" s="120" t="s">
        <v>129</v>
      </c>
      <c r="E51" s="122">
        <v>2</v>
      </c>
      <c r="F51" s="122">
        <f t="shared" si="3"/>
        <v>1.38</v>
      </c>
      <c r="G51" s="122">
        <f t="shared" si="4"/>
        <v>2.76</v>
      </c>
      <c r="H51" s="115"/>
      <c r="I51" s="114">
        <f t="shared" si="2"/>
        <v>1.38</v>
      </c>
      <c r="L51" s="6">
        <v>1.38</v>
      </c>
    </row>
    <row r="52" spans="1:12" s="1" customFormat="1" ht="22.5" x14ac:dyDescent="0.25">
      <c r="A52" s="120" t="s">
        <v>163</v>
      </c>
      <c r="B52" s="120" t="s">
        <v>254</v>
      </c>
      <c r="C52" s="121" t="s">
        <v>325</v>
      </c>
      <c r="D52" s="120" t="s">
        <v>129</v>
      </c>
      <c r="E52" s="122">
        <v>1</v>
      </c>
      <c r="F52" s="122">
        <f t="shared" si="3"/>
        <v>2.83</v>
      </c>
      <c r="G52" s="122">
        <f t="shared" si="4"/>
        <v>2.83</v>
      </c>
      <c r="I52" s="114">
        <f t="shared" si="2"/>
        <v>2.83</v>
      </c>
      <c r="L52" s="6">
        <v>2.83</v>
      </c>
    </row>
    <row r="53" spans="1:12" s="1" customFormat="1" ht="22.5" x14ac:dyDescent="0.25">
      <c r="A53" s="120" t="s">
        <v>164</v>
      </c>
      <c r="B53" s="120" t="s">
        <v>101</v>
      </c>
      <c r="C53" s="121" t="s">
        <v>91</v>
      </c>
      <c r="D53" s="120" t="s">
        <v>124</v>
      </c>
      <c r="E53" s="122">
        <v>1</v>
      </c>
      <c r="F53" s="122">
        <f t="shared" si="3"/>
        <v>55.16</v>
      </c>
      <c r="G53" s="122">
        <f t="shared" si="4"/>
        <v>55.16</v>
      </c>
      <c r="I53" s="114">
        <f t="shared" si="2"/>
        <v>55.16</v>
      </c>
      <c r="L53" s="6">
        <v>55.16</v>
      </c>
    </row>
    <row r="54" spans="1:12" s="1" customFormat="1" ht="22.5" x14ac:dyDescent="0.25">
      <c r="A54" s="120" t="s">
        <v>165</v>
      </c>
      <c r="B54" s="120" t="s">
        <v>255</v>
      </c>
      <c r="C54" s="121" t="s">
        <v>326</v>
      </c>
      <c r="D54" s="120" t="s">
        <v>129</v>
      </c>
      <c r="E54" s="122">
        <v>0.2</v>
      </c>
      <c r="F54" s="122">
        <f t="shared" si="3"/>
        <v>8.66</v>
      </c>
      <c r="G54" s="122">
        <f t="shared" si="4"/>
        <v>1.73</v>
      </c>
      <c r="I54" s="114">
        <f t="shared" si="2"/>
        <v>8.66</v>
      </c>
      <c r="L54" s="6">
        <v>8.66</v>
      </c>
    </row>
    <row r="55" spans="1:12" s="1" customFormat="1" x14ac:dyDescent="0.25">
      <c r="A55" s="120" t="s">
        <v>166</v>
      </c>
      <c r="B55" s="120" t="s">
        <v>256</v>
      </c>
      <c r="C55" s="121" t="s">
        <v>327</v>
      </c>
      <c r="D55" s="120" t="s">
        <v>129</v>
      </c>
      <c r="E55" s="122">
        <v>1</v>
      </c>
      <c r="F55" s="122">
        <f t="shared" si="3"/>
        <v>26.21</v>
      </c>
      <c r="G55" s="122">
        <f t="shared" si="4"/>
        <v>26.21</v>
      </c>
      <c r="H55" s="115"/>
      <c r="I55" s="114">
        <f t="shared" si="2"/>
        <v>26.21</v>
      </c>
      <c r="L55" s="6">
        <v>26.21</v>
      </c>
    </row>
    <row r="56" spans="1:12" s="1" customFormat="1" ht="22.5" x14ac:dyDescent="0.25">
      <c r="A56" s="120" t="s">
        <v>167</v>
      </c>
      <c r="B56" s="120" t="s">
        <v>257</v>
      </c>
      <c r="C56" s="121" t="s">
        <v>328</v>
      </c>
      <c r="D56" s="120" t="s">
        <v>129</v>
      </c>
      <c r="E56" s="122">
        <v>1</v>
      </c>
      <c r="F56" s="122">
        <f t="shared" si="3"/>
        <v>23.21</v>
      </c>
      <c r="G56" s="122">
        <f t="shared" si="4"/>
        <v>23.21</v>
      </c>
      <c r="I56" s="114">
        <f t="shared" si="2"/>
        <v>23.21</v>
      </c>
      <c r="L56" s="6">
        <v>23.21</v>
      </c>
    </row>
    <row r="57" spans="1:12" s="1" customFormat="1" ht="22.5" x14ac:dyDescent="0.25">
      <c r="A57" s="120" t="s">
        <v>168</v>
      </c>
      <c r="B57" s="120" t="s">
        <v>97</v>
      </c>
      <c r="C57" s="121" t="s">
        <v>87</v>
      </c>
      <c r="D57" s="120" t="s">
        <v>124</v>
      </c>
      <c r="E57" s="122">
        <v>1</v>
      </c>
      <c r="F57" s="122">
        <f t="shared" si="3"/>
        <v>153.71</v>
      </c>
      <c r="G57" s="122">
        <f t="shared" si="4"/>
        <v>153.71</v>
      </c>
      <c r="I57" s="114">
        <f t="shared" si="2"/>
        <v>153.71</v>
      </c>
      <c r="L57" s="6">
        <v>153.71</v>
      </c>
    </row>
    <row r="58" spans="1:12" s="1" customFormat="1" ht="22.5" x14ac:dyDescent="0.25">
      <c r="A58" s="120" t="s">
        <v>169</v>
      </c>
      <c r="B58" s="120" t="s">
        <v>258</v>
      </c>
      <c r="C58" s="121" t="s">
        <v>329</v>
      </c>
      <c r="D58" s="120" t="s">
        <v>129</v>
      </c>
      <c r="E58" s="122">
        <v>2</v>
      </c>
      <c r="F58" s="122">
        <f t="shared" si="3"/>
        <v>13.15</v>
      </c>
      <c r="G58" s="122">
        <f t="shared" si="4"/>
        <v>26.3</v>
      </c>
      <c r="H58" s="115"/>
      <c r="I58" s="114">
        <f t="shared" si="2"/>
        <v>13.15</v>
      </c>
      <c r="L58" s="6">
        <v>13.15</v>
      </c>
    </row>
    <row r="59" spans="1:12" s="1" customFormat="1" ht="22.5" x14ac:dyDescent="0.25">
      <c r="A59" s="120" t="s">
        <v>170</v>
      </c>
      <c r="B59" s="120" t="s">
        <v>259</v>
      </c>
      <c r="C59" s="121" t="s">
        <v>330</v>
      </c>
      <c r="D59" s="120" t="s">
        <v>129</v>
      </c>
      <c r="E59" s="122">
        <v>12</v>
      </c>
      <c r="F59" s="122">
        <f t="shared" si="3"/>
        <v>24.69</v>
      </c>
      <c r="G59" s="122">
        <f t="shared" si="4"/>
        <v>296.27999999999997</v>
      </c>
      <c r="I59" s="114">
        <f t="shared" si="2"/>
        <v>24.69</v>
      </c>
      <c r="L59" s="6">
        <v>24.69</v>
      </c>
    </row>
    <row r="60" spans="1:12" s="1" customFormat="1" x14ac:dyDescent="0.25">
      <c r="A60" s="120" t="s">
        <v>171</v>
      </c>
      <c r="B60" s="120" t="s">
        <v>260</v>
      </c>
      <c r="C60" s="121" t="s">
        <v>331</v>
      </c>
      <c r="D60" s="120" t="s">
        <v>125</v>
      </c>
      <c r="E60" s="122">
        <v>1</v>
      </c>
      <c r="F60" s="122">
        <f t="shared" si="3"/>
        <v>583.74</v>
      </c>
      <c r="G60" s="122">
        <f t="shared" si="4"/>
        <v>583.74</v>
      </c>
      <c r="I60" s="114">
        <f t="shared" si="2"/>
        <v>583.74</v>
      </c>
      <c r="L60" s="6">
        <v>583.74</v>
      </c>
    </row>
    <row r="61" spans="1:12" s="1" customFormat="1" ht="22.5" x14ac:dyDescent="0.25">
      <c r="A61" s="118" t="s">
        <v>115</v>
      </c>
      <c r="B61" s="118"/>
      <c r="C61" s="119" t="s">
        <v>332</v>
      </c>
      <c r="D61" s="120" t="s">
        <v>83</v>
      </c>
      <c r="E61" s="122">
        <v>0</v>
      </c>
      <c r="F61" s="122">
        <f t="shared" si="3"/>
        <v>0</v>
      </c>
      <c r="G61" s="122">
        <f t="shared" si="4"/>
        <v>0</v>
      </c>
      <c r="I61" s="114">
        <f t="shared" si="2"/>
        <v>0</v>
      </c>
      <c r="L61" s="6">
        <v>0</v>
      </c>
    </row>
    <row r="62" spans="1:12" s="1" customFormat="1" ht="22.5" x14ac:dyDescent="0.25">
      <c r="A62" s="120" t="s">
        <v>172</v>
      </c>
      <c r="B62" s="120" t="s">
        <v>261</v>
      </c>
      <c r="C62" s="121" t="s">
        <v>333</v>
      </c>
      <c r="D62" s="120" t="s">
        <v>124</v>
      </c>
      <c r="E62" s="122">
        <v>1</v>
      </c>
      <c r="F62" s="122">
        <f t="shared" si="3"/>
        <v>221.75</v>
      </c>
      <c r="G62" s="122">
        <f t="shared" si="4"/>
        <v>221.75</v>
      </c>
      <c r="I62" s="114">
        <f t="shared" si="2"/>
        <v>221.75</v>
      </c>
      <c r="L62" s="6">
        <v>221.75</v>
      </c>
    </row>
    <row r="63" spans="1:12" s="1" customFormat="1" ht="33.75" x14ac:dyDescent="0.25">
      <c r="A63" s="120" t="s">
        <v>173</v>
      </c>
      <c r="B63" s="120" t="s">
        <v>262</v>
      </c>
      <c r="C63" s="121" t="s">
        <v>334</v>
      </c>
      <c r="D63" s="120" t="s">
        <v>129</v>
      </c>
      <c r="E63" s="122">
        <v>1</v>
      </c>
      <c r="F63" s="122">
        <f t="shared" si="3"/>
        <v>615.39</v>
      </c>
      <c r="G63" s="122">
        <f t="shared" si="4"/>
        <v>615.39</v>
      </c>
      <c r="I63" s="114">
        <f t="shared" si="2"/>
        <v>615.39</v>
      </c>
      <c r="L63" s="6">
        <v>615.39</v>
      </c>
    </row>
    <row r="64" spans="1:12" s="1" customFormat="1" ht="22.5" x14ac:dyDescent="0.25">
      <c r="A64" s="120" t="s">
        <v>174</v>
      </c>
      <c r="B64" s="120" t="s">
        <v>263</v>
      </c>
      <c r="C64" s="121" t="s">
        <v>335</v>
      </c>
      <c r="D64" s="120" t="s">
        <v>124</v>
      </c>
      <c r="E64" s="122">
        <v>1</v>
      </c>
      <c r="F64" s="122">
        <f t="shared" si="3"/>
        <v>105.53</v>
      </c>
      <c r="G64" s="122">
        <f t="shared" si="4"/>
        <v>105.53</v>
      </c>
      <c r="I64" s="114">
        <f t="shared" si="2"/>
        <v>105.53</v>
      </c>
      <c r="L64" s="6">
        <v>105.53</v>
      </c>
    </row>
    <row r="65" spans="1:12" s="1" customFormat="1" ht="22.5" x14ac:dyDescent="0.25">
      <c r="A65" s="120" t="s">
        <v>175</v>
      </c>
      <c r="B65" s="120" t="s">
        <v>264</v>
      </c>
      <c r="C65" s="121" t="s">
        <v>336</v>
      </c>
      <c r="D65" s="120" t="s">
        <v>124</v>
      </c>
      <c r="E65" s="122">
        <v>1</v>
      </c>
      <c r="F65" s="122">
        <f t="shared" si="3"/>
        <v>86.27</v>
      </c>
      <c r="G65" s="122">
        <f t="shared" si="4"/>
        <v>86.27</v>
      </c>
      <c r="I65" s="114">
        <f t="shared" si="2"/>
        <v>86.27</v>
      </c>
      <c r="L65" s="6">
        <v>86.27</v>
      </c>
    </row>
    <row r="66" spans="1:12" s="1" customFormat="1" ht="22.5" x14ac:dyDescent="0.25">
      <c r="A66" s="120" t="s">
        <v>176</v>
      </c>
      <c r="B66" s="120" t="s">
        <v>102</v>
      </c>
      <c r="C66" s="121" t="s">
        <v>92</v>
      </c>
      <c r="D66" s="120" t="s">
        <v>124</v>
      </c>
      <c r="E66" s="122">
        <v>1</v>
      </c>
      <c r="F66" s="122">
        <f t="shared" si="3"/>
        <v>89.34</v>
      </c>
      <c r="G66" s="122">
        <f t="shared" si="4"/>
        <v>89.34</v>
      </c>
      <c r="I66" s="114">
        <f t="shared" si="2"/>
        <v>89.34</v>
      </c>
      <c r="L66" s="6">
        <v>89.34</v>
      </c>
    </row>
    <row r="67" spans="1:12" s="1" customFormat="1" ht="22.5" x14ac:dyDescent="0.25">
      <c r="A67" s="120" t="s">
        <v>177</v>
      </c>
      <c r="B67" s="120" t="s">
        <v>265</v>
      </c>
      <c r="C67" s="121" t="s">
        <v>337</v>
      </c>
      <c r="D67" s="120" t="s">
        <v>124</v>
      </c>
      <c r="E67" s="122">
        <v>1</v>
      </c>
      <c r="F67" s="122">
        <f t="shared" si="3"/>
        <v>204.58</v>
      </c>
      <c r="G67" s="122">
        <f t="shared" si="4"/>
        <v>204.58</v>
      </c>
      <c r="I67" s="114">
        <f t="shared" si="2"/>
        <v>204.58</v>
      </c>
      <c r="L67" s="6">
        <v>204.58</v>
      </c>
    </row>
    <row r="68" spans="1:12" s="1" customFormat="1" ht="22.5" x14ac:dyDescent="0.25">
      <c r="A68" s="120" t="s">
        <v>178</v>
      </c>
      <c r="B68" s="120" t="s">
        <v>266</v>
      </c>
      <c r="C68" s="121" t="s">
        <v>338</v>
      </c>
      <c r="D68" s="120" t="s">
        <v>125</v>
      </c>
      <c r="E68" s="122">
        <v>1</v>
      </c>
      <c r="F68" s="122">
        <f t="shared" si="3"/>
        <v>99.82</v>
      </c>
      <c r="G68" s="122">
        <f t="shared" si="4"/>
        <v>99.82</v>
      </c>
      <c r="I68" s="114">
        <f t="shared" si="2"/>
        <v>99.82</v>
      </c>
      <c r="L68" s="6">
        <v>99.82</v>
      </c>
    </row>
    <row r="69" spans="1:12" s="1" customFormat="1" ht="22.5" x14ac:dyDescent="0.25">
      <c r="A69" s="120" t="s">
        <v>179</v>
      </c>
      <c r="B69" s="120" t="s">
        <v>98</v>
      </c>
      <c r="C69" s="121" t="s">
        <v>88</v>
      </c>
      <c r="D69" s="120" t="s">
        <v>68</v>
      </c>
      <c r="E69" s="122">
        <v>8.23</v>
      </c>
      <c r="F69" s="122">
        <f t="shared" si="3"/>
        <v>107.45</v>
      </c>
      <c r="G69" s="122">
        <f t="shared" si="4"/>
        <v>884.31</v>
      </c>
      <c r="I69" s="114">
        <f t="shared" si="2"/>
        <v>107.45</v>
      </c>
      <c r="L69" s="6">
        <v>107.45</v>
      </c>
    </row>
    <row r="70" spans="1:12" s="1" customFormat="1" x14ac:dyDescent="0.25">
      <c r="A70" s="120" t="s">
        <v>180</v>
      </c>
      <c r="B70" s="120" t="s">
        <v>99</v>
      </c>
      <c r="C70" s="121" t="s">
        <v>89</v>
      </c>
      <c r="D70" s="120" t="s">
        <v>68</v>
      </c>
      <c r="E70" s="122">
        <v>8.23</v>
      </c>
      <c r="F70" s="122">
        <f t="shared" si="3"/>
        <v>65.14</v>
      </c>
      <c r="G70" s="122">
        <f t="shared" si="4"/>
        <v>536.1</v>
      </c>
      <c r="I70" s="114">
        <f t="shared" si="2"/>
        <v>65.14</v>
      </c>
      <c r="L70" s="6">
        <v>65.14</v>
      </c>
    </row>
    <row r="71" spans="1:12" s="1" customFormat="1" ht="33.75" x14ac:dyDescent="0.25">
      <c r="A71" s="120" t="s">
        <v>181</v>
      </c>
      <c r="B71" s="120" t="s">
        <v>267</v>
      </c>
      <c r="C71" s="121" t="s">
        <v>339</v>
      </c>
      <c r="D71" s="120" t="s">
        <v>82</v>
      </c>
      <c r="E71" s="122">
        <v>82.25</v>
      </c>
      <c r="F71" s="122">
        <f t="shared" si="3"/>
        <v>14.18</v>
      </c>
      <c r="G71" s="122">
        <f t="shared" si="4"/>
        <v>1166.31</v>
      </c>
      <c r="I71" s="114">
        <f t="shared" si="2"/>
        <v>14.18</v>
      </c>
      <c r="L71" s="6">
        <v>14.18</v>
      </c>
    </row>
    <row r="72" spans="1:12" s="1" customFormat="1" ht="33.75" x14ac:dyDescent="0.25">
      <c r="A72" s="120" t="s">
        <v>182</v>
      </c>
      <c r="B72" s="120" t="s">
        <v>268</v>
      </c>
      <c r="C72" s="121" t="s">
        <v>340</v>
      </c>
      <c r="D72" s="120" t="s">
        <v>82</v>
      </c>
      <c r="E72" s="122">
        <v>36</v>
      </c>
      <c r="F72" s="122">
        <f t="shared" si="3"/>
        <v>30.86</v>
      </c>
      <c r="G72" s="122">
        <f t="shared" si="4"/>
        <v>1110.96</v>
      </c>
      <c r="H72" s="115"/>
      <c r="I72" s="114">
        <f t="shared" si="2"/>
        <v>30.86</v>
      </c>
      <c r="L72" s="6">
        <v>30.86</v>
      </c>
    </row>
    <row r="73" spans="1:12" s="1" customFormat="1" ht="33.75" x14ac:dyDescent="0.25">
      <c r="A73" s="120" t="s">
        <v>183</v>
      </c>
      <c r="B73" s="120">
        <v>95753</v>
      </c>
      <c r="C73" s="121" t="s">
        <v>341</v>
      </c>
      <c r="D73" s="120" t="s">
        <v>124</v>
      </c>
      <c r="E73" s="122">
        <v>8</v>
      </c>
      <c r="F73" s="122">
        <f t="shared" si="3"/>
        <v>10.02</v>
      </c>
      <c r="G73" s="122">
        <f t="shared" si="4"/>
        <v>80.16</v>
      </c>
      <c r="I73" s="114">
        <f t="shared" si="2"/>
        <v>10.02</v>
      </c>
      <c r="L73" s="6">
        <v>10.02</v>
      </c>
    </row>
    <row r="74" spans="1:12" s="1" customFormat="1" ht="33.75" x14ac:dyDescent="0.25">
      <c r="A74" s="120" t="s">
        <v>184</v>
      </c>
      <c r="B74" s="120" t="s">
        <v>100</v>
      </c>
      <c r="C74" s="121" t="s">
        <v>90</v>
      </c>
      <c r="D74" s="120" t="s">
        <v>82</v>
      </c>
      <c r="E74" s="122">
        <v>12.6</v>
      </c>
      <c r="F74" s="122">
        <f t="shared" si="3"/>
        <v>20.03</v>
      </c>
      <c r="G74" s="122">
        <f t="shared" si="4"/>
        <v>252.38</v>
      </c>
      <c r="I74" s="114">
        <f t="shared" si="2"/>
        <v>20.03</v>
      </c>
      <c r="L74" s="6">
        <v>20.03</v>
      </c>
    </row>
    <row r="75" spans="1:12" s="1" customFormat="1" ht="33.75" x14ac:dyDescent="0.25">
      <c r="A75" s="120" t="s">
        <v>185</v>
      </c>
      <c r="B75" s="120" t="s">
        <v>269</v>
      </c>
      <c r="C75" s="121" t="s">
        <v>342</v>
      </c>
      <c r="D75" s="120" t="s">
        <v>82</v>
      </c>
      <c r="E75" s="122">
        <v>310.11</v>
      </c>
      <c r="F75" s="122">
        <f t="shared" si="3"/>
        <v>9.49</v>
      </c>
      <c r="G75" s="122">
        <f t="shared" si="4"/>
        <v>2942.94</v>
      </c>
      <c r="I75" s="114">
        <f t="shared" ref="I75:I121" si="5">ROUND(L75-(L75*$K$10),2)</f>
        <v>9.49</v>
      </c>
      <c r="L75" s="6">
        <v>9.49</v>
      </c>
    </row>
    <row r="76" spans="1:12" s="1" customFormat="1" ht="33.75" x14ac:dyDescent="0.25">
      <c r="A76" s="120" t="s">
        <v>186</v>
      </c>
      <c r="B76" s="120" t="s">
        <v>270</v>
      </c>
      <c r="C76" s="121" t="s">
        <v>343</v>
      </c>
      <c r="D76" s="120" t="s">
        <v>82</v>
      </c>
      <c r="E76" s="122">
        <v>378.75</v>
      </c>
      <c r="F76" s="122">
        <f t="shared" si="3"/>
        <v>6.78</v>
      </c>
      <c r="G76" s="122">
        <f t="shared" si="4"/>
        <v>2567.9299999999998</v>
      </c>
      <c r="I76" s="114">
        <f t="shared" si="5"/>
        <v>6.78</v>
      </c>
      <c r="L76" s="6">
        <v>6.78</v>
      </c>
    </row>
    <row r="77" spans="1:12" s="1" customFormat="1" ht="33.75" x14ac:dyDescent="0.25">
      <c r="A77" s="120" t="s">
        <v>187</v>
      </c>
      <c r="B77" s="120" t="s">
        <v>271</v>
      </c>
      <c r="C77" s="121" t="s">
        <v>344</v>
      </c>
      <c r="D77" s="120" t="s">
        <v>124</v>
      </c>
      <c r="E77" s="122">
        <v>19</v>
      </c>
      <c r="F77" s="122">
        <f t="shared" si="3"/>
        <v>175.06</v>
      </c>
      <c r="G77" s="122">
        <f t="shared" si="4"/>
        <v>3326.14</v>
      </c>
      <c r="I77" s="114">
        <f t="shared" si="5"/>
        <v>175.06</v>
      </c>
      <c r="L77" s="6">
        <v>175.06</v>
      </c>
    </row>
    <row r="78" spans="1:12" s="1" customFormat="1" ht="22.5" x14ac:dyDescent="0.25">
      <c r="A78" s="120" t="s">
        <v>188</v>
      </c>
      <c r="B78" s="120">
        <v>96985</v>
      </c>
      <c r="C78" s="121" t="s">
        <v>323</v>
      </c>
      <c r="D78" s="120" t="s">
        <v>124</v>
      </c>
      <c r="E78" s="122">
        <v>6</v>
      </c>
      <c r="F78" s="122">
        <f t="shared" ref="F78:F121" si="6">ROUND(I78,2)</f>
        <v>115.92</v>
      </c>
      <c r="G78" s="122">
        <f t="shared" ref="G78:G121" si="7">ROUND(F78*E78,2)</f>
        <v>695.52</v>
      </c>
      <c r="I78" s="114">
        <f t="shared" si="5"/>
        <v>115.92</v>
      </c>
      <c r="L78" s="6">
        <v>115.92</v>
      </c>
    </row>
    <row r="79" spans="1:12" s="1" customFormat="1" ht="22.5" x14ac:dyDescent="0.25">
      <c r="A79" s="120" t="s">
        <v>189</v>
      </c>
      <c r="B79" s="120" t="s">
        <v>272</v>
      </c>
      <c r="C79" s="121" t="s">
        <v>345</v>
      </c>
      <c r="D79" s="120" t="s">
        <v>82</v>
      </c>
      <c r="E79" s="122">
        <v>8</v>
      </c>
      <c r="F79" s="122">
        <f t="shared" si="6"/>
        <v>108.43</v>
      </c>
      <c r="G79" s="122">
        <f t="shared" si="7"/>
        <v>867.44</v>
      </c>
      <c r="I79" s="114">
        <f t="shared" si="5"/>
        <v>108.43</v>
      </c>
      <c r="L79" s="6">
        <v>108.43</v>
      </c>
    </row>
    <row r="80" spans="1:12" s="1" customFormat="1" ht="22.5" x14ac:dyDescent="0.25">
      <c r="A80" s="120" t="s">
        <v>190</v>
      </c>
      <c r="B80" s="120" t="s">
        <v>229</v>
      </c>
      <c r="C80" s="121" t="s">
        <v>346</v>
      </c>
      <c r="D80" s="120" t="s">
        <v>384</v>
      </c>
      <c r="E80" s="122">
        <v>6</v>
      </c>
      <c r="F80" s="122">
        <f t="shared" si="6"/>
        <v>98.76</v>
      </c>
      <c r="G80" s="122">
        <f t="shared" si="7"/>
        <v>592.55999999999995</v>
      </c>
      <c r="I80" s="114">
        <f t="shared" si="5"/>
        <v>98.76</v>
      </c>
      <c r="L80" s="6">
        <v>98.76</v>
      </c>
    </row>
    <row r="81" spans="1:12" s="1" customFormat="1" ht="22.5" x14ac:dyDescent="0.25">
      <c r="A81" s="120" t="s">
        <v>191</v>
      </c>
      <c r="B81" s="120" t="s">
        <v>273</v>
      </c>
      <c r="C81" s="121" t="s">
        <v>347</v>
      </c>
      <c r="D81" s="120" t="s">
        <v>384</v>
      </c>
      <c r="E81" s="122">
        <v>8</v>
      </c>
      <c r="F81" s="122">
        <f t="shared" si="6"/>
        <v>555.86</v>
      </c>
      <c r="G81" s="122">
        <f t="shared" si="7"/>
        <v>4446.88</v>
      </c>
      <c r="I81" s="114">
        <f t="shared" si="5"/>
        <v>555.86</v>
      </c>
      <c r="L81" s="6">
        <v>555.86</v>
      </c>
    </row>
    <row r="82" spans="1:12" s="1" customFormat="1" ht="22.5" x14ac:dyDescent="0.25">
      <c r="A82" s="120" t="s">
        <v>192</v>
      </c>
      <c r="B82" s="120" t="s">
        <v>266</v>
      </c>
      <c r="C82" s="121" t="s">
        <v>348</v>
      </c>
      <c r="D82" s="120" t="s">
        <v>384</v>
      </c>
      <c r="E82" s="122">
        <v>11</v>
      </c>
      <c r="F82" s="122">
        <f t="shared" si="6"/>
        <v>2216.09</v>
      </c>
      <c r="G82" s="122">
        <f t="shared" si="7"/>
        <v>24376.99</v>
      </c>
      <c r="I82" s="114">
        <f t="shared" si="5"/>
        <v>2216.09</v>
      </c>
      <c r="L82" s="6">
        <v>2216.09</v>
      </c>
    </row>
    <row r="83" spans="1:12" s="1" customFormat="1" x14ac:dyDescent="0.25">
      <c r="A83" s="118" t="s">
        <v>116</v>
      </c>
      <c r="B83" s="118"/>
      <c r="C83" s="119" t="s">
        <v>349</v>
      </c>
      <c r="D83" s="120" t="s">
        <v>83</v>
      </c>
      <c r="E83" s="122">
        <v>0</v>
      </c>
      <c r="F83" s="122">
        <f t="shared" si="6"/>
        <v>0</v>
      </c>
      <c r="G83" s="122">
        <f t="shared" si="7"/>
        <v>0</v>
      </c>
      <c r="H83" s="115">
        <f>SUM(G83:G87)</f>
        <v>18048.940000000002</v>
      </c>
      <c r="I83" s="114">
        <f t="shared" si="5"/>
        <v>0</v>
      </c>
      <c r="L83" s="6">
        <v>0</v>
      </c>
    </row>
    <row r="84" spans="1:12" s="1" customFormat="1" x14ac:dyDescent="0.25">
      <c r="A84" s="118" t="s">
        <v>117</v>
      </c>
      <c r="B84" s="118"/>
      <c r="C84" s="119" t="s">
        <v>350</v>
      </c>
      <c r="D84" s="120" t="s">
        <v>83</v>
      </c>
      <c r="E84" s="122">
        <v>0</v>
      </c>
      <c r="F84" s="122">
        <f t="shared" si="6"/>
        <v>0</v>
      </c>
      <c r="G84" s="122">
        <f t="shared" si="7"/>
        <v>0</v>
      </c>
      <c r="I84" s="114">
        <f t="shared" si="5"/>
        <v>0</v>
      </c>
      <c r="L84" s="6">
        <v>0</v>
      </c>
    </row>
    <row r="85" spans="1:12" s="1" customFormat="1" ht="33.75" x14ac:dyDescent="0.25">
      <c r="A85" s="120" t="s">
        <v>193</v>
      </c>
      <c r="B85" s="120" t="s">
        <v>103</v>
      </c>
      <c r="C85" s="121" t="s">
        <v>93</v>
      </c>
      <c r="D85" s="120" t="s">
        <v>67</v>
      </c>
      <c r="E85" s="122">
        <v>189.06</v>
      </c>
      <c r="F85" s="122">
        <f t="shared" si="6"/>
        <v>73.87</v>
      </c>
      <c r="G85" s="122">
        <f t="shared" si="7"/>
        <v>13965.86</v>
      </c>
      <c r="I85" s="114">
        <f t="shared" si="5"/>
        <v>73.87</v>
      </c>
      <c r="L85" s="6">
        <v>73.87</v>
      </c>
    </row>
    <row r="86" spans="1:12" s="1" customFormat="1" ht="33.75" x14ac:dyDescent="0.25">
      <c r="A86" s="120" t="s">
        <v>194</v>
      </c>
      <c r="B86" s="120" t="s">
        <v>104</v>
      </c>
      <c r="C86" s="121" t="s">
        <v>94</v>
      </c>
      <c r="D86" s="120" t="s">
        <v>67</v>
      </c>
      <c r="E86" s="122">
        <v>25.53</v>
      </c>
      <c r="F86" s="122">
        <f t="shared" si="6"/>
        <v>80.73</v>
      </c>
      <c r="G86" s="122">
        <f t="shared" si="7"/>
        <v>2061.04</v>
      </c>
      <c r="H86" s="115"/>
      <c r="I86" s="114">
        <f t="shared" si="5"/>
        <v>80.73</v>
      </c>
      <c r="L86" s="6">
        <v>80.73</v>
      </c>
    </row>
    <row r="87" spans="1:12" s="1" customFormat="1" ht="33.75" x14ac:dyDescent="0.25">
      <c r="A87" s="120" t="s">
        <v>195</v>
      </c>
      <c r="B87" s="120" t="s">
        <v>273</v>
      </c>
      <c r="C87" s="121" t="s">
        <v>351</v>
      </c>
      <c r="D87" s="120" t="s">
        <v>82</v>
      </c>
      <c r="E87" s="122">
        <v>62.37</v>
      </c>
      <c r="F87" s="122">
        <f t="shared" si="6"/>
        <v>32.42</v>
      </c>
      <c r="G87" s="122">
        <f t="shared" si="7"/>
        <v>2022.04</v>
      </c>
      <c r="I87" s="114">
        <f t="shared" si="5"/>
        <v>32.42</v>
      </c>
      <c r="L87" s="6">
        <v>32.42</v>
      </c>
    </row>
    <row r="88" spans="1:12" s="1" customFormat="1" x14ac:dyDescent="0.25">
      <c r="A88" s="118" t="s">
        <v>118</v>
      </c>
      <c r="B88" s="118"/>
      <c r="C88" s="119" t="s">
        <v>352</v>
      </c>
      <c r="D88" s="120" t="s">
        <v>83</v>
      </c>
      <c r="E88" s="122">
        <v>0</v>
      </c>
      <c r="F88" s="122">
        <f t="shared" si="6"/>
        <v>0</v>
      </c>
      <c r="G88" s="122">
        <f t="shared" si="7"/>
        <v>0</v>
      </c>
      <c r="H88" s="115">
        <f>SUM(G88:G89)</f>
        <v>48467.519999999997</v>
      </c>
      <c r="I88" s="114">
        <f t="shared" si="5"/>
        <v>0</v>
      </c>
      <c r="L88" s="6">
        <v>0</v>
      </c>
    </row>
    <row r="89" spans="1:12" s="1" customFormat="1" ht="22.5" x14ac:dyDescent="0.25">
      <c r="A89" s="120" t="s">
        <v>196</v>
      </c>
      <c r="B89" s="120" t="s">
        <v>228</v>
      </c>
      <c r="C89" s="121" t="s">
        <v>353</v>
      </c>
      <c r="D89" s="120" t="s">
        <v>131</v>
      </c>
      <c r="E89" s="122">
        <v>288</v>
      </c>
      <c r="F89" s="122">
        <f t="shared" si="6"/>
        <v>168.29</v>
      </c>
      <c r="G89" s="122">
        <f t="shared" si="7"/>
        <v>48467.519999999997</v>
      </c>
      <c r="I89" s="114">
        <f t="shared" si="5"/>
        <v>168.29</v>
      </c>
      <c r="L89" s="6">
        <v>168.29</v>
      </c>
    </row>
    <row r="90" spans="1:12" s="1" customFormat="1" x14ac:dyDescent="0.25">
      <c r="A90" s="118" t="s">
        <v>119</v>
      </c>
      <c r="B90" s="118"/>
      <c r="C90" s="119" t="s">
        <v>354</v>
      </c>
      <c r="D90" s="120" t="s">
        <v>83</v>
      </c>
      <c r="E90" s="122">
        <v>0</v>
      </c>
      <c r="F90" s="122">
        <f t="shared" si="6"/>
        <v>0</v>
      </c>
      <c r="G90" s="122">
        <f t="shared" si="7"/>
        <v>0</v>
      </c>
      <c r="H90" s="115">
        <f>SUM(G90:G98)</f>
        <v>14663.66</v>
      </c>
      <c r="I90" s="114">
        <f t="shared" si="5"/>
        <v>0</v>
      </c>
      <c r="L90" s="6">
        <v>0</v>
      </c>
    </row>
    <row r="91" spans="1:12" s="1" customFormat="1" x14ac:dyDescent="0.25">
      <c r="A91" s="118" t="s">
        <v>120</v>
      </c>
      <c r="B91" s="118"/>
      <c r="C91" s="119" t="s">
        <v>355</v>
      </c>
      <c r="D91" s="120" t="s">
        <v>83</v>
      </c>
      <c r="E91" s="122">
        <v>0</v>
      </c>
      <c r="F91" s="122">
        <f t="shared" si="6"/>
        <v>0</v>
      </c>
      <c r="G91" s="122">
        <f t="shared" si="7"/>
        <v>0</v>
      </c>
      <c r="I91" s="114">
        <f t="shared" si="5"/>
        <v>0</v>
      </c>
      <c r="L91" s="6">
        <v>0</v>
      </c>
    </row>
    <row r="92" spans="1:12" s="1" customFormat="1" x14ac:dyDescent="0.25">
      <c r="A92" s="120" t="s">
        <v>197</v>
      </c>
      <c r="B92" s="120" t="s">
        <v>274</v>
      </c>
      <c r="C92" s="121" t="s">
        <v>356</v>
      </c>
      <c r="D92" s="120" t="s">
        <v>125</v>
      </c>
      <c r="E92" s="122">
        <v>8</v>
      </c>
      <c r="F92" s="122">
        <f t="shared" si="6"/>
        <v>307.83999999999997</v>
      </c>
      <c r="G92" s="122">
        <f t="shared" si="7"/>
        <v>2462.7199999999998</v>
      </c>
      <c r="I92" s="114">
        <f t="shared" si="5"/>
        <v>307.83999999999997</v>
      </c>
      <c r="L92" s="6">
        <v>307.83999999999997</v>
      </c>
    </row>
    <row r="93" spans="1:12" s="1" customFormat="1" ht="33.75" x14ac:dyDescent="0.25">
      <c r="A93" s="120" t="s">
        <v>198</v>
      </c>
      <c r="B93" s="120" t="s">
        <v>275</v>
      </c>
      <c r="C93" s="121" t="s">
        <v>357</v>
      </c>
      <c r="D93" s="120" t="s">
        <v>124</v>
      </c>
      <c r="E93" s="122">
        <v>4</v>
      </c>
      <c r="F93" s="122">
        <f t="shared" si="6"/>
        <v>1582</v>
      </c>
      <c r="G93" s="122">
        <f t="shared" si="7"/>
        <v>6328</v>
      </c>
      <c r="I93" s="114">
        <f t="shared" si="5"/>
        <v>1582</v>
      </c>
      <c r="L93" s="6">
        <v>1582</v>
      </c>
    </row>
    <row r="94" spans="1:12" s="1" customFormat="1" x14ac:dyDescent="0.25">
      <c r="A94" s="118" t="s">
        <v>121</v>
      </c>
      <c r="B94" s="118"/>
      <c r="C94" s="119" t="s">
        <v>358</v>
      </c>
      <c r="D94" s="120" t="s">
        <v>83</v>
      </c>
      <c r="E94" s="122">
        <v>0</v>
      </c>
      <c r="F94" s="122">
        <f t="shared" si="6"/>
        <v>0</v>
      </c>
      <c r="G94" s="122">
        <f t="shared" si="7"/>
        <v>0</v>
      </c>
      <c r="I94" s="114">
        <f t="shared" si="5"/>
        <v>0</v>
      </c>
      <c r="L94" s="6">
        <v>0</v>
      </c>
    </row>
    <row r="95" spans="1:12" s="1" customFormat="1" ht="22.5" x14ac:dyDescent="0.25">
      <c r="A95" s="120" t="s">
        <v>199</v>
      </c>
      <c r="B95" s="120" t="s">
        <v>276</v>
      </c>
      <c r="C95" s="121" t="s">
        <v>359</v>
      </c>
      <c r="D95" s="120" t="s">
        <v>124</v>
      </c>
      <c r="E95" s="122">
        <v>23</v>
      </c>
      <c r="F95" s="122">
        <f t="shared" si="6"/>
        <v>63.7</v>
      </c>
      <c r="G95" s="122">
        <f t="shared" si="7"/>
        <v>1465.1</v>
      </c>
      <c r="I95" s="114">
        <f t="shared" si="5"/>
        <v>63.7</v>
      </c>
      <c r="L95" s="6">
        <v>63.7</v>
      </c>
    </row>
    <row r="96" spans="1:12" s="1" customFormat="1" x14ac:dyDescent="0.25">
      <c r="A96" s="120" t="s">
        <v>200</v>
      </c>
      <c r="B96" s="120" t="s">
        <v>277</v>
      </c>
      <c r="C96" s="121" t="s">
        <v>360</v>
      </c>
      <c r="D96" s="120" t="s">
        <v>124</v>
      </c>
      <c r="E96" s="122">
        <v>20</v>
      </c>
      <c r="F96" s="122">
        <f t="shared" si="6"/>
        <v>35.99</v>
      </c>
      <c r="G96" s="122">
        <f t="shared" si="7"/>
        <v>719.8</v>
      </c>
      <c r="I96" s="114">
        <f t="shared" si="5"/>
        <v>35.99</v>
      </c>
      <c r="L96" s="6">
        <v>35.99</v>
      </c>
    </row>
    <row r="97" spans="1:12" s="1" customFormat="1" x14ac:dyDescent="0.25">
      <c r="A97" s="118" t="s">
        <v>122</v>
      </c>
      <c r="B97" s="118"/>
      <c r="C97" s="119" t="s">
        <v>361</v>
      </c>
      <c r="D97" s="120" t="s">
        <v>83</v>
      </c>
      <c r="E97" s="122">
        <v>0</v>
      </c>
      <c r="F97" s="122">
        <f t="shared" si="6"/>
        <v>0</v>
      </c>
      <c r="G97" s="122">
        <f t="shared" si="7"/>
        <v>0</v>
      </c>
      <c r="I97" s="114">
        <f t="shared" si="5"/>
        <v>0</v>
      </c>
      <c r="L97" s="6">
        <v>0</v>
      </c>
    </row>
    <row r="98" spans="1:12" s="1" customFormat="1" x14ac:dyDescent="0.25">
      <c r="A98" s="120" t="s">
        <v>201</v>
      </c>
      <c r="B98" s="120" t="s">
        <v>105</v>
      </c>
      <c r="C98" s="121" t="s">
        <v>362</v>
      </c>
      <c r="D98" s="120" t="s">
        <v>67</v>
      </c>
      <c r="E98" s="122">
        <v>272.18</v>
      </c>
      <c r="F98" s="122">
        <f t="shared" si="6"/>
        <v>13.55</v>
      </c>
      <c r="G98" s="122">
        <f t="shared" si="7"/>
        <v>3688.04</v>
      </c>
      <c r="I98" s="114">
        <f t="shared" si="5"/>
        <v>13.55</v>
      </c>
      <c r="L98" s="6">
        <v>13.55</v>
      </c>
    </row>
    <row r="99" spans="1:12" s="1" customFormat="1" x14ac:dyDescent="0.25">
      <c r="A99" s="118" t="s">
        <v>123</v>
      </c>
      <c r="B99" s="118"/>
      <c r="C99" s="119" t="s">
        <v>363</v>
      </c>
      <c r="D99" s="120" t="s">
        <v>83</v>
      </c>
      <c r="E99" s="122">
        <v>0</v>
      </c>
      <c r="F99" s="122">
        <f t="shared" si="6"/>
        <v>0</v>
      </c>
      <c r="G99" s="122">
        <f t="shared" si="7"/>
        <v>0</v>
      </c>
      <c r="H99" s="115">
        <f>SUM(G99:G102)</f>
        <v>7006.3300000000008</v>
      </c>
      <c r="I99" s="114">
        <f t="shared" si="5"/>
        <v>0</v>
      </c>
      <c r="L99" s="6">
        <v>0</v>
      </c>
    </row>
    <row r="100" spans="1:12" s="1" customFormat="1" ht="22.5" x14ac:dyDescent="0.25">
      <c r="A100" s="120" t="s">
        <v>202</v>
      </c>
      <c r="B100" s="120" t="s">
        <v>98</v>
      </c>
      <c r="C100" s="121" t="s">
        <v>88</v>
      </c>
      <c r="D100" s="120" t="s">
        <v>68</v>
      </c>
      <c r="E100" s="122">
        <v>0.13</v>
      </c>
      <c r="F100" s="122">
        <f t="shared" si="6"/>
        <v>107.45</v>
      </c>
      <c r="G100" s="122">
        <f t="shared" si="7"/>
        <v>13.97</v>
      </c>
      <c r="I100" s="114">
        <f t="shared" si="5"/>
        <v>107.45</v>
      </c>
      <c r="L100" s="6">
        <v>107.45</v>
      </c>
    </row>
    <row r="101" spans="1:12" s="1" customFormat="1" ht="33.75" x14ac:dyDescent="0.25">
      <c r="A101" s="120" t="s">
        <v>203</v>
      </c>
      <c r="B101" s="120" t="s">
        <v>235</v>
      </c>
      <c r="C101" s="121" t="s">
        <v>303</v>
      </c>
      <c r="D101" s="120" t="s">
        <v>68</v>
      </c>
      <c r="E101" s="122">
        <v>0.13</v>
      </c>
      <c r="F101" s="122">
        <f t="shared" si="6"/>
        <v>508.04</v>
      </c>
      <c r="G101" s="122">
        <f t="shared" si="7"/>
        <v>66.05</v>
      </c>
      <c r="I101" s="114">
        <f t="shared" si="5"/>
        <v>508.04</v>
      </c>
      <c r="L101" s="6">
        <v>508.04</v>
      </c>
    </row>
    <row r="102" spans="1:12" s="1" customFormat="1" ht="56.25" x14ac:dyDescent="0.25">
      <c r="A102" s="120" t="s">
        <v>204</v>
      </c>
      <c r="B102" s="120" t="s">
        <v>278</v>
      </c>
      <c r="C102" s="121" t="s">
        <v>364</v>
      </c>
      <c r="D102" s="120" t="s">
        <v>385</v>
      </c>
      <c r="E102" s="122">
        <v>1</v>
      </c>
      <c r="F102" s="122">
        <f t="shared" si="6"/>
        <v>6926.31</v>
      </c>
      <c r="G102" s="122">
        <f t="shared" si="7"/>
        <v>6926.31</v>
      </c>
      <c r="I102" s="114">
        <f t="shared" si="5"/>
        <v>6926.31</v>
      </c>
      <c r="L102" s="6">
        <v>6926.31</v>
      </c>
    </row>
    <row r="103" spans="1:12" s="1" customFormat="1" x14ac:dyDescent="0.25">
      <c r="A103" s="118" t="s">
        <v>205</v>
      </c>
      <c r="B103" s="118"/>
      <c r="C103" s="119" t="s">
        <v>365</v>
      </c>
      <c r="D103" s="120" t="s">
        <v>83</v>
      </c>
      <c r="E103" s="122">
        <v>0</v>
      </c>
      <c r="F103" s="122">
        <f t="shared" si="6"/>
        <v>0</v>
      </c>
      <c r="G103" s="122">
        <f t="shared" si="7"/>
        <v>0</v>
      </c>
      <c r="I103" s="114">
        <f t="shared" si="5"/>
        <v>0</v>
      </c>
      <c r="L103" s="6">
        <v>0</v>
      </c>
    </row>
    <row r="104" spans="1:12" s="1" customFormat="1" x14ac:dyDescent="0.25">
      <c r="A104" s="118" t="s">
        <v>206</v>
      </c>
      <c r="B104" s="118"/>
      <c r="C104" s="119" t="s">
        <v>366</v>
      </c>
      <c r="D104" s="120" t="s">
        <v>83</v>
      </c>
      <c r="E104" s="122">
        <v>0</v>
      </c>
      <c r="F104" s="122">
        <f t="shared" si="6"/>
        <v>0</v>
      </c>
      <c r="G104" s="122">
        <f t="shared" si="7"/>
        <v>0</v>
      </c>
      <c r="H104" s="115">
        <f>SUM(G104:G106)</f>
        <v>1824.23</v>
      </c>
      <c r="I104" s="114">
        <f t="shared" si="5"/>
        <v>0</v>
      </c>
      <c r="L104" s="6">
        <v>0</v>
      </c>
    </row>
    <row r="105" spans="1:12" s="1" customFormat="1" ht="45" x14ac:dyDescent="0.25">
      <c r="A105" s="120" t="s">
        <v>207</v>
      </c>
      <c r="B105" s="120" t="s">
        <v>279</v>
      </c>
      <c r="C105" s="121" t="s">
        <v>367</v>
      </c>
      <c r="D105" s="120" t="s">
        <v>68</v>
      </c>
      <c r="E105" s="122">
        <v>93.66</v>
      </c>
      <c r="F105" s="122">
        <f t="shared" si="6"/>
        <v>19.02</v>
      </c>
      <c r="G105" s="122">
        <f t="shared" si="7"/>
        <v>1781.41</v>
      </c>
      <c r="I105" s="114">
        <f t="shared" si="5"/>
        <v>19.02</v>
      </c>
      <c r="L105" s="6">
        <v>19.02</v>
      </c>
    </row>
    <row r="106" spans="1:12" s="1" customFormat="1" ht="22.5" x14ac:dyDescent="0.25">
      <c r="A106" s="120" t="s">
        <v>208</v>
      </c>
      <c r="B106" s="120" t="s">
        <v>280</v>
      </c>
      <c r="C106" s="121" t="s">
        <v>368</v>
      </c>
      <c r="D106" s="120" t="s">
        <v>67</v>
      </c>
      <c r="E106" s="122">
        <v>267.60000000000002</v>
      </c>
      <c r="F106" s="122">
        <f t="shared" si="6"/>
        <v>0.16</v>
      </c>
      <c r="G106" s="122">
        <f t="shared" si="7"/>
        <v>42.82</v>
      </c>
      <c r="I106" s="114">
        <f t="shared" si="5"/>
        <v>0.16</v>
      </c>
      <c r="L106" s="6">
        <v>0.16</v>
      </c>
    </row>
    <row r="107" spans="1:12" s="1" customFormat="1" x14ac:dyDescent="0.25">
      <c r="A107" s="118" t="s">
        <v>209</v>
      </c>
      <c r="B107" s="118"/>
      <c r="C107" s="119" t="s">
        <v>369</v>
      </c>
      <c r="D107" s="120" t="s">
        <v>83</v>
      </c>
      <c r="E107" s="122">
        <v>0</v>
      </c>
      <c r="F107" s="122">
        <f t="shared" si="6"/>
        <v>0</v>
      </c>
      <c r="G107" s="122">
        <f t="shared" si="7"/>
        <v>0</v>
      </c>
      <c r="H107" s="115">
        <f>SUM(G107:G109)</f>
        <v>8450.2799999999988</v>
      </c>
      <c r="I107" s="114">
        <f t="shared" si="5"/>
        <v>0</v>
      </c>
      <c r="L107" s="6">
        <v>0</v>
      </c>
    </row>
    <row r="108" spans="1:12" s="1" customFormat="1" ht="33.75" x14ac:dyDescent="0.25">
      <c r="A108" s="120" t="s">
        <v>210</v>
      </c>
      <c r="B108" s="120" t="s">
        <v>281</v>
      </c>
      <c r="C108" s="121" t="s">
        <v>370</v>
      </c>
      <c r="D108" s="120" t="s">
        <v>68</v>
      </c>
      <c r="E108" s="122">
        <v>53.52</v>
      </c>
      <c r="F108" s="122">
        <f t="shared" si="6"/>
        <v>92.11</v>
      </c>
      <c r="G108" s="122">
        <f t="shared" si="7"/>
        <v>4929.7299999999996</v>
      </c>
      <c r="I108" s="114">
        <f t="shared" si="5"/>
        <v>92.11</v>
      </c>
      <c r="L108" s="6">
        <v>92.11</v>
      </c>
    </row>
    <row r="109" spans="1:12" s="1" customFormat="1" ht="33.75" x14ac:dyDescent="0.25">
      <c r="A109" s="120" t="s">
        <v>211</v>
      </c>
      <c r="B109" s="120" t="s">
        <v>282</v>
      </c>
      <c r="C109" s="121" t="s">
        <v>371</v>
      </c>
      <c r="D109" s="120" t="s">
        <v>386</v>
      </c>
      <c r="E109" s="122">
        <v>1177.44</v>
      </c>
      <c r="F109" s="122">
        <f t="shared" si="6"/>
        <v>2.99</v>
      </c>
      <c r="G109" s="122">
        <f t="shared" si="7"/>
        <v>3520.55</v>
      </c>
      <c r="I109" s="114">
        <f t="shared" si="5"/>
        <v>2.99</v>
      </c>
      <c r="L109" s="6">
        <v>2.99</v>
      </c>
    </row>
    <row r="110" spans="1:12" s="1" customFormat="1" x14ac:dyDescent="0.25">
      <c r="A110" s="118" t="s">
        <v>212</v>
      </c>
      <c r="B110" s="118"/>
      <c r="C110" s="119" t="s">
        <v>372</v>
      </c>
      <c r="D110" s="120" t="s">
        <v>83</v>
      </c>
      <c r="E110" s="122">
        <v>0</v>
      </c>
      <c r="F110" s="122">
        <f t="shared" si="6"/>
        <v>0</v>
      </c>
      <c r="G110" s="122">
        <f t="shared" si="7"/>
        <v>0</v>
      </c>
      <c r="H110" s="115">
        <f>SUM(G110:G113)</f>
        <v>11235.73</v>
      </c>
      <c r="I110" s="114">
        <f t="shared" si="5"/>
        <v>0</v>
      </c>
      <c r="L110" s="6">
        <v>0</v>
      </c>
    </row>
    <row r="111" spans="1:12" s="1" customFormat="1" ht="33.75" x14ac:dyDescent="0.25">
      <c r="A111" s="120" t="s">
        <v>213</v>
      </c>
      <c r="B111" s="120" t="s">
        <v>283</v>
      </c>
      <c r="C111" s="121" t="s">
        <v>373</v>
      </c>
      <c r="D111" s="120" t="s">
        <v>68</v>
      </c>
      <c r="E111" s="122">
        <v>40.14</v>
      </c>
      <c r="F111" s="122">
        <f t="shared" si="6"/>
        <v>133.4</v>
      </c>
      <c r="G111" s="122">
        <f t="shared" si="7"/>
        <v>5354.68</v>
      </c>
      <c r="I111" s="114">
        <f t="shared" si="5"/>
        <v>133.4</v>
      </c>
      <c r="L111" s="6">
        <v>133.4</v>
      </c>
    </row>
    <row r="112" spans="1:12" s="1" customFormat="1" ht="33.75" x14ac:dyDescent="0.25">
      <c r="A112" s="120" t="s">
        <v>214</v>
      </c>
      <c r="B112" s="120" t="s">
        <v>282</v>
      </c>
      <c r="C112" s="121" t="s">
        <v>371</v>
      </c>
      <c r="D112" s="120" t="s">
        <v>386</v>
      </c>
      <c r="E112" s="122">
        <v>883.08</v>
      </c>
      <c r="F112" s="122">
        <f t="shared" si="6"/>
        <v>2.99</v>
      </c>
      <c r="G112" s="122">
        <f t="shared" si="7"/>
        <v>2640.41</v>
      </c>
      <c r="H112" s="115"/>
      <c r="I112" s="114">
        <f t="shared" si="5"/>
        <v>2.99</v>
      </c>
      <c r="L112" s="6">
        <v>2.99</v>
      </c>
    </row>
    <row r="113" spans="1:12" s="1" customFormat="1" x14ac:dyDescent="0.25">
      <c r="A113" s="120" t="s">
        <v>215</v>
      </c>
      <c r="B113" s="120" t="s">
        <v>274</v>
      </c>
      <c r="C113" s="121" t="s">
        <v>374</v>
      </c>
      <c r="D113" s="120" t="s">
        <v>131</v>
      </c>
      <c r="E113" s="122">
        <v>267.60000000000002</v>
      </c>
      <c r="F113" s="122">
        <f t="shared" si="6"/>
        <v>12.11</v>
      </c>
      <c r="G113" s="122">
        <f t="shared" si="7"/>
        <v>3240.64</v>
      </c>
      <c r="I113" s="114">
        <f t="shared" si="5"/>
        <v>12.11</v>
      </c>
      <c r="L113" s="6">
        <v>12.11</v>
      </c>
    </row>
    <row r="114" spans="1:12" s="1" customFormat="1" x14ac:dyDescent="0.25">
      <c r="A114" s="118" t="s">
        <v>216</v>
      </c>
      <c r="B114" s="118"/>
      <c r="C114" s="119" t="s">
        <v>375</v>
      </c>
      <c r="D114" s="120" t="s">
        <v>83</v>
      </c>
      <c r="E114" s="122">
        <v>0</v>
      </c>
      <c r="F114" s="122">
        <f t="shared" si="6"/>
        <v>0</v>
      </c>
      <c r="G114" s="122">
        <f t="shared" si="7"/>
        <v>0</v>
      </c>
      <c r="H114" s="115">
        <f>SUM(G114:G115)</f>
        <v>5437.42</v>
      </c>
      <c r="I114" s="114">
        <f t="shared" si="5"/>
        <v>0</v>
      </c>
      <c r="L114" s="6">
        <v>0</v>
      </c>
    </row>
    <row r="115" spans="1:12" s="1" customFormat="1" ht="56.25" x14ac:dyDescent="0.25">
      <c r="A115" s="120" t="s">
        <v>217</v>
      </c>
      <c r="B115" s="120" t="s">
        <v>284</v>
      </c>
      <c r="C115" s="121" t="s">
        <v>376</v>
      </c>
      <c r="D115" s="120" t="s">
        <v>82</v>
      </c>
      <c r="E115" s="122">
        <v>87.18</v>
      </c>
      <c r="F115" s="122">
        <f t="shared" si="6"/>
        <v>62.37</v>
      </c>
      <c r="G115" s="122">
        <f t="shared" si="7"/>
        <v>5437.42</v>
      </c>
      <c r="I115" s="114">
        <f t="shared" si="5"/>
        <v>62.37</v>
      </c>
      <c r="L115" s="6">
        <v>62.37</v>
      </c>
    </row>
    <row r="116" spans="1:12" s="1" customFormat="1" x14ac:dyDescent="0.25">
      <c r="A116" s="118" t="s">
        <v>218</v>
      </c>
      <c r="B116" s="118"/>
      <c r="C116" s="119" t="s">
        <v>377</v>
      </c>
      <c r="D116" s="120" t="s">
        <v>83</v>
      </c>
      <c r="E116" s="122">
        <v>0</v>
      </c>
      <c r="F116" s="122">
        <f t="shared" si="6"/>
        <v>0</v>
      </c>
      <c r="G116" s="122">
        <f t="shared" si="7"/>
        <v>0</v>
      </c>
      <c r="H116" s="115">
        <f>SUM(G116:G119)</f>
        <v>22575.81</v>
      </c>
      <c r="I116" s="114">
        <f t="shared" si="5"/>
        <v>0</v>
      </c>
      <c r="L116" s="6">
        <v>0</v>
      </c>
    </row>
    <row r="117" spans="1:12" s="1" customFormat="1" ht="33.75" x14ac:dyDescent="0.25">
      <c r="A117" s="120" t="s">
        <v>219</v>
      </c>
      <c r="B117" s="120" t="s">
        <v>285</v>
      </c>
      <c r="C117" s="121" t="s">
        <v>378</v>
      </c>
      <c r="D117" s="120" t="s">
        <v>68</v>
      </c>
      <c r="E117" s="122">
        <v>13.38</v>
      </c>
      <c r="F117" s="122">
        <f t="shared" si="6"/>
        <v>1610.64</v>
      </c>
      <c r="G117" s="122">
        <f t="shared" si="7"/>
        <v>21550.36</v>
      </c>
      <c r="I117" s="114">
        <f t="shared" si="5"/>
        <v>1610.64</v>
      </c>
      <c r="L117" s="6">
        <v>1610.64</v>
      </c>
    </row>
    <row r="118" spans="1:12" s="1" customFormat="1" ht="22.5" x14ac:dyDescent="0.25">
      <c r="A118" s="120" t="s">
        <v>220</v>
      </c>
      <c r="B118" s="120" t="s">
        <v>286</v>
      </c>
      <c r="C118" s="121" t="s">
        <v>379</v>
      </c>
      <c r="D118" s="120" t="s">
        <v>68</v>
      </c>
      <c r="E118" s="122">
        <v>13.38</v>
      </c>
      <c r="F118" s="122">
        <f t="shared" si="6"/>
        <v>10.86</v>
      </c>
      <c r="G118" s="122">
        <f t="shared" si="7"/>
        <v>145.31</v>
      </c>
      <c r="I118" s="114">
        <f t="shared" si="5"/>
        <v>10.86</v>
      </c>
      <c r="L118" s="6">
        <v>10.86</v>
      </c>
    </row>
    <row r="119" spans="1:12" s="1" customFormat="1" ht="33.75" x14ac:dyDescent="0.25">
      <c r="A119" s="120" t="s">
        <v>221</v>
      </c>
      <c r="B119" s="120" t="s">
        <v>282</v>
      </c>
      <c r="C119" s="121" t="s">
        <v>371</v>
      </c>
      <c r="D119" s="120" t="s">
        <v>386</v>
      </c>
      <c r="E119" s="122">
        <v>294.36</v>
      </c>
      <c r="F119" s="122">
        <f t="shared" si="6"/>
        <v>2.99</v>
      </c>
      <c r="G119" s="122">
        <f t="shared" si="7"/>
        <v>880.14</v>
      </c>
      <c r="I119" s="114">
        <f t="shared" si="5"/>
        <v>2.99</v>
      </c>
      <c r="L119" s="6">
        <v>2.99</v>
      </c>
    </row>
    <row r="120" spans="1:12" s="1" customFormat="1" x14ac:dyDescent="0.25">
      <c r="A120" s="118" t="s">
        <v>222</v>
      </c>
      <c r="B120" s="118"/>
      <c r="C120" s="119" t="s">
        <v>380</v>
      </c>
      <c r="D120" s="120" t="s">
        <v>83</v>
      </c>
      <c r="E120" s="122">
        <v>0</v>
      </c>
      <c r="F120" s="122">
        <f t="shared" si="6"/>
        <v>0</v>
      </c>
      <c r="G120" s="122">
        <f t="shared" si="7"/>
        <v>0</v>
      </c>
      <c r="H120" s="115">
        <f>SUM(G120:G121)</f>
        <v>378.07</v>
      </c>
      <c r="I120" s="114">
        <f t="shared" si="5"/>
        <v>0</v>
      </c>
      <c r="L120" s="6">
        <v>0</v>
      </c>
    </row>
    <row r="121" spans="1:12" s="1" customFormat="1" ht="33.75" x14ac:dyDescent="0.25">
      <c r="A121" s="120" t="s">
        <v>223</v>
      </c>
      <c r="B121" s="120">
        <v>6</v>
      </c>
      <c r="C121" s="121" t="s">
        <v>381</v>
      </c>
      <c r="D121" s="120" t="s">
        <v>131</v>
      </c>
      <c r="E121" s="122">
        <v>14.62</v>
      </c>
      <c r="F121" s="122">
        <f t="shared" si="6"/>
        <v>25.86</v>
      </c>
      <c r="G121" s="122">
        <f t="shared" si="7"/>
        <v>378.07</v>
      </c>
      <c r="I121" s="114">
        <f t="shared" si="5"/>
        <v>25.86</v>
      </c>
      <c r="L121" s="6">
        <v>25.86</v>
      </c>
    </row>
    <row r="122" spans="1:12" s="1" customFormat="1" x14ac:dyDescent="0.25">
      <c r="A122" s="138"/>
      <c r="B122" s="138"/>
      <c r="C122" s="138"/>
      <c r="D122" s="138"/>
      <c r="E122" s="138"/>
      <c r="F122" s="138"/>
      <c r="G122" s="139"/>
      <c r="I122" s="97"/>
      <c r="L122" s="8"/>
    </row>
    <row r="123" spans="1:12" x14ac:dyDescent="0.25">
      <c r="A123" s="125" t="s">
        <v>4</v>
      </c>
      <c r="B123" s="125"/>
      <c r="C123" s="125"/>
      <c r="D123" s="125"/>
      <c r="E123" s="125"/>
      <c r="F123" s="125"/>
      <c r="G123" s="5">
        <f>SUM(G11:G121)</f>
        <v>347122.72999999975</v>
      </c>
      <c r="H123" s="116"/>
    </row>
    <row r="124" spans="1:12" x14ac:dyDescent="0.25">
      <c r="A124" s="23"/>
      <c r="B124" s="23"/>
      <c r="C124" s="23"/>
      <c r="D124" s="23"/>
      <c r="E124" s="117" t="s">
        <v>84</v>
      </c>
      <c r="F124" s="23"/>
      <c r="G124" s="23"/>
    </row>
    <row r="125" spans="1:12" ht="15" customHeight="1" x14ac:dyDescent="0.25">
      <c r="A125" s="127" t="s">
        <v>77</v>
      </c>
      <c r="B125" s="127"/>
      <c r="C125" s="127"/>
      <c r="D125" s="127"/>
      <c r="E125" s="127"/>
      <c r="F125" s="127"/>
      <c r="G125" s="127"/>
    </row>
    <row r="126" spans="1:12" x14ac:dyDescent="0.25">
      <c r="A126" s="23"/>
      <c r="B126" s="23"/>
      <c r="C126" s="23"/>
      <c r="D126" s="23"/>
      <c r="E126" s="23"/>
      <c r="F126" s="23"/>
      <c r="G126" s="23"/>
    </row>
    <row r="127" spans="1:12" x14ac:dyDescent="0.25">
      <c r="A127" s="23"/>
      <c r="B127" s="23"/>
      <c r="C127" s="23"/>
      <c r="D127" s="23"/>
      <c r="E127" s="23"/>
      <c r="F127" s="23"/>
      <c r="G127" s="23"/>
    </row>
    <row r="128" spans="1:12" x14ac:dyDescent="0.25">
      <c r="A128" s="23"/>
      <c r="B128" s="23"/>
      <c r="C128" s="23"/>
      <c r="D128" s="23"/>
      <c r="E128" s="23"/>
      <c r="F128" s="23"/>
      <c r="G128" s="23"/>
    </row>
    <row r="129" spans="1:7" x14ac:dyDescent="0.25">
      <c r="A129" s="23"/>
      <c r="B129" s="23"/>
      <c r="C129" s="23"/>
      <c r="D129" s="23"/>
      <c r="E129" s="23"/>
      <c r="F129" s="23"/>
      <c r="G129" s="23"/>
    </row>
    <row r="130" spans="1:7" x14ac:dyDescent="0.25">
      <c r="A130" s="23"/>
      <c r="B130" s="23"/>
      <c r="C130" s="23"/>
      <c r="D130" s="23"/>
      <c r="E130" s="23"/>
      <c r="F130" s="23"/>
      <c r="G130" s="23"/>
    </row>
    <row r="131" spans="1:7" x14ac:dyDescent="0.25">
      <c r="A131" s="23"/>
      <c r="B131" s="23"/>
      <c r="C131" s="23"/>
      <c r="D131" s="23"/>
      <c r="E131" s="23"/>
      <c r="F131" s="23"/>
      <c r="G131" s="23"/>
    </row>
    <row r="132" spans="1:7" x14ac:dyDescent="0.25">
      <c r="A132" s="23"/>
      <c r="B132" s="23"/>
      <c r="C132" s="23"/>
      <c r="D132" s="23"/>
      <c r="E132" s="23"/>
      <c r="F132" s="23"/>
      <c r="G132" s="23"/>
    </row>
  </sheetData>
  <sheetProtection algorithmName="SHA-512" hashValue="thB1L/7ONIm0rP+4rs00PtVnAl0cRVwBL9CS2CIVYeU5q4GFQHoaFBrW2SElWXI2SLnHdYAs2Rmamv7Ohwzzzg==" saltValue="SMpkA4eCiaHZvuduL9u38A==" spinCount="100000" sheet="1" selectLockedCells="1"/>
  <mergeCells count="8">
    <mergeCell ref="A123:F123"/>
    <mergeCell ref="A7:G7"/>
    <mergeCell ref="A125:G125"/>
    <mergeCell ref="K1:K9"/>
    <mergeCell ref="I2:I6"/>
    <mergeCell ref="A8:G8"/>
    <mergeCell ref="A9:G9"/>
    <mergeCell ref="A122:G122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22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tabSelected="1" topLeftCell="A3" workbookViewId="0">
      <selection activeCell="E31" sqref="E31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4" width="7" bestFit="1" customWidth="1"/>
    <col min="15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46" t="s">
        <v>22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95"/>
    </row>
    <row r="10" spans="1:23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5">
      <c r="A11" s="28" t="str">
        <f>ORÇAMENTO!A7</f>
        <v>OBJETO: CAMPO EM GRAMA SINTÉTICA - BAIRRO VILA NOVA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98"/>
      <c r="R11" s="98"/>
      <c r="S11" s="98"/>
      <c r="T11" s="98"/>
      <c r="U11" s="98"/>
      <c r="V11" s="98"/>
      <c r="W11" s="98"/>
    </row>
    <row r="12" spans="1:23" x14ac:dyDescent="0.25">
      <c r="A12" s="28" t="str">
        <f>ORÇAMENTO!A8</f>
        <v>LOCALIZAÇÃO: Esquina da Rua Guarani com a Rua Pedro Viriato Parigot de Souza, Bairro Vila Nova.
                         Lote 6 da Quadra 4, Coronel Vivida – Paraná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98"/>
      <c r="R12" s="98"/>
      <c r="S12" s="98"/>
      <c r="T12" s="98"/>
      <c r="U12" s="98"/>
      <c r="V12" s="98"/>
      <c r="W12" s="98"/>
    </row>
    <row r="13" spans="1:23" x14ac:dyDescent="0.25">
      <c r="A13" s="28" t="s">
        <v>23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12"/>
      <c r="R13" s="12"/>
      <c r="S13" s="12"/>
      <c r="T13" s="12"/>
      <c r="U13" s="12"/>
      <c r="V13" s="12"/>
      <c r="W13" s="12"/>
    </row>
    <row r="14" spans="1:23" ht="15.75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x14ac:dyDescent="0.25">
      <c r="A15" s="147" t="s">
        <v>10</v>
      </c>
      <c r="B15" s="142" t="s">
        <v>24</v>
      </c>
      <c r="C15" s="150" t="s">
        <v>25</v>
      </c>
      <c r="D15" s="105" t="s">
        <v>29</v>
      </c>
      <c r="E15" s="142" t="s">
        <v>11</v>
      </c>
      <c r="F15" s="142"/>
      <c r="G15" s="142" t="s">
        <v>12</v>
      </c>
      <c r="H15" s="142"/>
      <c r="I15" s="142" t="s">
        <v>13</v>
      </c>
      <c r="J15" s="142"/>
      <c r="K15" s="142" t="s">
        <v>14</v>
      </c>
      <c r="L15" s="142"/>
      <c r="M15" s="142" t="s">
        <v>15</v>
      </c>
      <c r="N15" s="142"/>
      <c r="O15" s="142" t="s">
        <v>16</v>
      </c>
      <c r="P15" s="142"/>
      <c r="Q15" s="142" t="s">
        <v>78</v>
      </c>
      <c r="R15" s="142"/>
      <c r="S15" s="142" t="s">
        <v>79</v>
      </c>
      <c r="T15" s="142"/>
      <c r="U15" s="142" t="s">
        <v>80</v>
      </c>
      <c r="V15" s="143"/>
      <c r="W15" s="99"/>
    </row>
    <row r="16" spans="1:23" x14ac:dyDescent="0.25">
      <c r="A16" s="148"/>
      <c r="B16" s="149"/>
      <c r="C16" s="151"/>
      <c r="D16" s="94" t="s">
        <v>30</v>
      </c>
      <c r="E16" s="14" t="s">
        <v>17</v>
      </c>
      <c r="F16" s="15" t="s">
        <v>18</v>
      </c>
      <c r="G16" s="14" t="s">
        <v>17</v>
      </c>
      <c r="H16" s="15" t="s">
        <v>18</v>
      </c>
      <c r="I16" s="14" t="s">
        <v>17</v>
      </c>
      <c r="J16" s="15" t="s">
        <v>18</v>
      </c>
      <c r="K16" s="14" t="s">
        <v>17</v>
      </c>
      <c r="L16" s="15" t="s">
        <v>18</v>
      </c>
      <c r="M16" s="14" t="s">
        <v>17</v>
      </c>
      <c r="N16" s="15" t="s">
        <v>18</v>
      </c>
      <c r="O16" s="14" t="s">
        <v>17</v>
      </c>
      <c r="P16" s="15" t="s">
        <v>18</v>
      </c>
      <c r="Q16" s="14" t="s">
        <v>17</v>
      </c>
      <c r="R16" s="15" t="s">
        <v>18</v>
      </c>
      <c r="S16" s="14" t="s">
        <v>17</v>
      </c>
      <c r="T16" s="15" t="s">
        <v>18</v>
      </c>
      <c r="U16" s="14" t="s">
        <v>17</v>
      </c>
      <c r="V16" s="106" t="s">
        <v>18</v>
      </c>
      <c r="W16" s="99"/>
    </row>
    <row r="17" spans="1:25" x14ac:dyDescent="0.25">
      <c r="A17" s="107">
        <v>1</v>
      </c>
      <c r="B17" s="16" t="str">
        <f>ORÇAMENTO!C11</f>
        <v>CAMPO EM GRAMA SINTÉTICA - BAIRRO FLECK</v>
      </c>
      <c r="C17" s="17"/>
      <c r="D17" s="25">
        <f>((C17*100)/$C$45)/100</f>
        <v>0</v>
      </c>
      <c r="E17" s="123">
        <v>100</v>
      </c>
      <c r="F17" s="124">
        <f t="shared" ref="F17:F40" si="0">E17</f>
        <v>100</v>
      </c>
      <c r="G17" s="18"/>
      <c r="H17" s="17">
        <f t="shared" ref="H17:H40" si="1">F17+G17</f>
        <v>100</v>
      </c>
      <c r="I17" s="18"/>
      <c r="J17" s="17">
        <f t="shared" ref="J17:J40" si="2">H17+I17</f>
        <v>100</v>
      </c>
      <c r="K17" s="18"/>
      <c r="L17" s="17">
        <f t="shared" ref="L17:L40" si="3">J17+K17</f>
        <v>100</v>
      </c>
      <c r="M17" s="18"/>
      <c r="N17" s="17">
        <f t="shared" ref="N17:N40" si="4">L17+M17</f>
        <v>100</v>
      </c>
      <c r="O17" s="19"/>
      <c r="P17" s="17">
        <f t="shared" ref="P17:P40" si="5">N17+O17</f>
        <v>100</v>
      </c>
      <c r="Q17" s="19"/>
      <c r="R17" s="17">
        <f t="shared" ref="R17:R40" si="6">P17+Q17</f>
        <v>100</v>
      </c>
      <c r="S17" s="19"/>
      <c r="T17" s="17">
        <f t="shared" ref="T17:T40" si="7">R17+S17</f>
        <v>100</v>
      </c>
      <c r="U17" s="19"/>
      <c r="V17" s="108">
        <f t="shared" ref="V17:V40" si="8">T17+U17</f>
        <v>100</v>
      </c>
      <c r="W17" s="100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07" t="s">
        <v>388</v>
      </c>
      <c r="B18" s="16" t="str">
        <f>ORÇAMENTO!C12</f>
        <v>SERVIÇOS PRELIMINARES</v>
      </c>
      <c r="C18" s="17">
        <f>ORÇAMENTO!H12</f>
        <v>6957.04</v>
      </c>
      <c r="D18" s="25">
        <f t="shared" ref="D18:D42" si="10">((C18*100)/$C$45)/100</f>
        <v>2.0042017991734509E-2</v>
      </c>
      <c r="E18" s="18">
        <v>100</v>
      </c>
      <c r="F18" s="17">
        <f t="shared" si="0"/>
        <v>100</v>
      </c>
      <c r="G18" s="18"/>
      <c r="H18" s="17">
        <f t="shared" si="1"/>
        <v>100</v>
      </c>
      <c r="I18" s="18"/>
      <c r="J18" s="17">
        <f t="shared" si="2"/>
        <v>100</v>
      </c>
      <c r="K18" s="18"/>
      <c r="L18" s="17">
        <f t="shared" si="3"/>
        <v>100</v>
      </c>
      <c r="M18" s="18"/>
      <c r="N18" s="17">
        <f t="shared" si="4"/>
        <v>100</v>
      </c>
      <c r="O18" s="19"/>
      <c r="P18" s="17">
        <f t="shared" si="5"/>
        <v>100</v>
      </c>
      <c r="Q18" s="19"/>
      <c r="R18" s="17">
        <f t="shared" si="6"/>
        <v>100</v>
      </c>
      <c r="S18" s="19"/>
      <c r="T18" s="17">
        <f t="shared" si="7"/>
        <v>100</v>
      </c>
      <c r="U18" s="19"/>
      <c r="V18" s="108">
        <f t="shared" si="8"/>
        <v>100</v>
      </c>
      <c r="W18" s="100"/>
      <c r="Y18" t="str">
        <f t="shared" si="9"/>
        <v>PERCENTUAL CORRETO</v>
      </c>
    </row>
    <row r="19" spans="1:25" x14ac:dyDescent="0.25">
      <c r="A19" s="107" t="s">
        <v>389</v>
      </c>
      <c r="B19" s="16" t="str">
        <f>ORÇAMENTO!C15</f>
        <v>BASE DO CAMPO</v>
      </c>
      <c r="C19" s="17">
        <f>ORÇAMENTO!H15</f>
        <v>9475.4599999999991</v>
      </c>
      <c r="D19" s="25">
        <f t="shared" si="10"/>
        <v>2.7297146458833167E-2</v>
      </c>
      <c r="E19" s="18">
        <v>100</v>
      </c>
      <c r="F19" s="17">
        <f t="shared" si="0"/>
        <v>100</v>
      </c>
      <c r="G19" s="18"/>
      <c r="H19" s="17">
        <f t="shared" si="1"/>
        <v>100</v>
      </c>
      <c r="I19" s="18"/>
      <c r="J19" s="17">
        <f t="shared" si="2"/>
        <v>100</v>
      </c>
      <c r="K19" s="18"/>
      <c r="L19" s="17">
        <f t="shared" si="3"/>
        <v>100</v>
      </c>
      <c r="M19" s="18"/>
      <c r="N19" s="17">
        <f t="shared" si="4"/>
        <v>100</v>
      </c>
      <c r="O19" s="19"/>
      <c r="P19" s="17">
        <f t="shared" si="5"/>
        <v>100</v>
      </c>
      <c r="Q19" s="19"/>
      <c r="R19" s="17">
        <f t="shared" si="6"/>
        <v>100</v>
      </c>
      <c r="S19" s="19"/>
      <c r="T19" s="17">
        <f t="shared" si="7"/>
        <v>100</v>
      </c>
      <c r="U19" s="19"/>
      <c r="V19" s="108">
        <f t="shared" si="8"/>
        <v>100</v>
      </c>
      <c r="W19" s="100"/>
      <c r="Y19" t="str">
        <f t="shared" si="9"/>
        <v>PERCENTUAL CORRETO</v>
      </c>
    </row>
    <row r="20" spans="1:25" x14ac:dyDescent="0.25">
      <c r="A20" s="107" t="s">
        <v>390</v>
      </c>
      <c r="B20" s="16" t="str">
        <f>ORÇAMENTO!C19</f>
        <v>DRENAGEM</v>
      </c>
      <c r="C20" s="17">
        <f>ORÇAMENTO!H19</f>
        <v>19069.63</v>
      </c>
      <c r="D20" s="25">
        <f t="shared" si="10"/>
        <v>5.4936275708594495E-2</v>
      </c>
      <c r="E20" s="18"/>
      <c r="F20" s="17">
        <f t="shared" si="0"/>
        <v>0</v>
      </c>
      <c r="G20" s="18">
        <v>100</v>
      </c>
      <c r="H20" s="17">
        <f t="shared" si="1"/>
        <v>100</v>
      </c>
      <c r="I20" s="18"/>
      <c r="J20" s="17">
        <f t="shared" si="2"/>
        <v>100</v>
      </c>
      <c r="K20" s="18"/>
      <c r="L20" s="17">
        <f t="shared" si="3"/>
        <v>100</v>
      </c>
      <c r="M20" s="18"/>
      <c r="N20" s="17">
        <f t="shared" si="4"/>
        <v>100</v>
      </c>
      <c r="O20" s="19"/>
      <c r="P20" s="17">
        <f t="shared" si="5"/>
        <v>100</v>
      </c>
      <c r="Q20" s="19"/>
      <c r="R20" s="17">
        <f t="shared" si="6"/>
        <v>100</v>
      </c>
      <c r="S20" s="19"/>
      <c r="T20" s="17">
        <f t="shared" si="7"/>
        <v>100</v>
      </c>
      <c r="U20" s="19"/>
      <c r="V20" s="108">
        <f t="shared" si="8"/>
        <v>100</v>
      </c>
      <c r="W20" s="100"/>
      <c r="Y20" t="str">
        <f t="shared" si="9"/>
        <v>PERCENTUAL CORRETO</v>
      </c>
    </row>
    <row r="21" spans="1:25" ht="22.5" x14ac:dyDescent="0.25">
      <c r="A21" s="107" t="s">
        <v>391</v>
      </c>
      <c r="B21" s="16" t="str">
        <f>ORÇAMENTO!C24</f>
        <v xml:space="preserve">ALAMBRADO </v>
      </c>
      <c r="C21" s="17">
        <f>ORÇAMENTO!H24</f>
        <v>123477.48999999999</v>
      </c>
      <c r="D21" s="25">
        <f t="shared" si="10"/>
        <v>0.35571709752340341</v>
      </c>
      <c r="E21" s="18"/>
      <c r="F21" s="17">
        <f t="shared" si="0"/>
        <v>0</v>
      </c>
      <c r="G21" s="18">
        <v>100</v>
      </c>
      <c r="H21" s="17">
        <f t="shared" si="1"/>
        <v>100</v>
      </c>
      <c r="I21" s="18"/>
      <c r="J21" s="17">
        <f t="shared" si="2"/>
        <v>100</v>
      </c>
      <c r="K21" s="18"/>
      <c r="L21" s="17">
        <f t="shared" si="3"/>
        <v>100</v>
      </c>
      <c r="M21" s="18"/>
      <c r="N21" s="17">
        <f t="shared" si="4"/>
        <v>100</v>
      </c>
      <c r="O21" s="19"/>
      <c r="P21" s="17">
        <f t="shared" si="5"/>
        <v>100</v>
      </c>
      <c r="Q21" s="19"/>
      <c r="R21" s="17">
        <f t="shared" si="6"/>
        <v>100</v>
      </c>
      <c r="S21" s="19"/>
      <c r="T21" s="17">
        <f t="shared" si="7"/>
        <v>100</v>
      </c>
      <c r="U21" s="19"/>
      <c r="V21" s="108">
        <f t="shared" si="8"/>
        <v>100</v>
      </c>
      <c r="W21" s="100"/>
      <c r="Y21" t="str">
        <f t="shared" si="9"/>
        <v>PERCENTUAL CORRETO</v>
      </c>
    </row>
    <row r="22" spans="1:25" x14ac:dyDescent="0.25">
      <c r="A22" s="107" t="s">
        <v>392</v>
      </c>
      <c r="B22" s="16" t="str">
        <f>ORÇAMENTO!C35</f>
        <v>INSTALAÇÃO ELÉTRICA</v>
      </c>
      <c r="C22" s="17">
        <f>ORÇAMENTO!H35</f>
        <v>50055.12</v>
      </c>
      <c r="D22" s="25">
        <f t="shared" si="10"/>
        <v>0.14420006434035595</v>
      </c>
      <c r="E22" s="18"/>
      <c r="F22" s="17">
        <f t="shared" si="0"/>
        <v>0</v>
      </c>
      <c r="G22" s="18"/>
      <c r="H22" s="17">
        <f t="shared" si="1"/>
        <v>0</v>
      </c>
      <c r="I22" s="18">
        <v>100</v>
      </c>
      <c r="J22" s="17">
        <f t="shared" si="2"/>
        <v>100</v>
      </c>
      <c r="K22" s="18"/>
      <c r="L22" s="17">
        <f t="shared" si="3"/>
        <v>100</v>
      </c>
      <c r="M22" s="18"/>
      <c r="N22" s="17">
        <f t="shared" si="4"/>
        <v>100</v>
      </c>
      <c r="O22" s="19"/>
      <c r="P22" s="17">
        <f t="shared" si="5"/>
        <v>100</v>
      </c>
      <c r="Q22" s="19"/>
      <c r="R22" s="17">
        <f t="shared" si="6"/>
        <v>100</v>
      </c>
      <c r="S22" s="19"/>
      <c r="T22" s="17">
        <f t="shared" si="7"/>
        <v>100</v>
      </c>
      <c r="U22" s="19"/>
      <c r="V22" s="108">
        <f t="shared" si="8"/>
        <v>100</v>
      </c>
      <c r="W22" s="100"/>
      <c r="Y22" t="str">
        <f t="shared" si="9"/>
        <v>PERCENTUAL CORRETO</v>
      </c>
    </row>
    <row r="23" spans="1:25" ht="22.5" x14ac:dyDescent="0.25">
      <c r="A23" s="107" t="s">
        <v>393</v>
      </c>
      <c r="B23" s="16" t="str">
        <f>ORÇAMENTO!C83</f>
        <v>PASSEIO</v>
      </c>
      <c r="C23" s="17">
        <f>ORÇAMENTO!H83</f>
        <v>18048.940000000002</v>
      </c>
      <c r="D23" s="25">
        <f t="shared" si="10"/>
        <v>5.1995845964912774E-2</v>
      </c>
      <c r="E23" s="18"/>
      <c r="F23" s="17">
        <f t="shared" si="0"/>
        <v>0</v>
      </c>
      <c r="G23" s="18"/>
      <c r="H23" s="17">
        <f t="shared" si="1"/>
        <v>0</v>
      </c>
      <c r="I23" s="18">
        <v>100</v>
      </c>
      <c r="J23" s="17">
        <f t="shared" si="2"/>
        <v>100</v>
      </c>
      <c r="K23" s="18"/>
      <c r="L23" s="17">
        <f t="shared" si="3"/>
        <v>100</v>
      </c>
      <c r="M23" s="18"/>
      <c r="N23" s="17">
        <f t="shared" si="4"/>
        <v>100</v>
      </c>
      <c r="O23" s="19"/>
      <c r="P23" s="17">
        <f t="shared" si="5"/>
        <v>100</v>
      </c>
      <c r="Q23" s="19"/>
      <c r="R23" s="17">
        <f t="shared" si="6"/>
        <v>100</v>
      </c>
      <c r="S23" s="19"/>
      <c r="T23" s="17">
        <f t="shared" si="7"/>
        <v>100</v>
      </c>
      <c r="U23" s="19"/>
      <c r="V23" s="108">
        <f t="shared" si="8"/>
        <v>100</v>
      </c>
      <c r="W23" s="100"/>
      <c r="Y23" t="str">
        <f t="shared" si="9"/>
        <v>PERCENTUAL CORRETO</v>
      </c>
    </row>
    <row r="24" spans="1:25" x14ac:dyDescent="0.25">
      <c r="A24" s="107" t="s">
        <v>394</v>
      </c>
      <c r="B24" s="16" t="str">
        <f>ORÇAMENTO!C88</f>
        <v>GRAMA SINTÉTICA</v>
      </c>
      <c r="C24" s="17">
        <f>ORÇAMENTO!H88</f>
        <v>48467.519999999997</v>
      </c>
      <c r="D24" s="25">
        <f t="shared" si="10"/>
        <v>0.13962646583241611</v>
      </c>
      <c r="E24" s="18"/>
      <c r="F24" s="17">
        <f t="shared" si="0"/>
        <v>0</v>
      </c>
      <c r="G24" s="18"/>
      <c r="H24" s="17">
        <f t="shared" si="1"/>
        <v>0</v>
      </c>
      <c r="I24" s="18"/>
      <c r="J24" s="17">
        <f t="shared" si="2"/>
        <v>0</v>
      </c>
      <c r="K24" s="18">
        <v>100</v>
      </c>
      <c r="L24" s="17">
        <f t="shared" si="3"/>
        <v>100</v>
      </c>
      <c r="M24" s="18"/>
      <c r="N24" s="17">
        <f t="shared" si="4"/>
        <v>100</v>
      </c>
      <c r="O24" s="19"/>
      <c r="P24" s="17">
        <f t="shared" si="5"/>
        <v>100</v>
      </c>
      <c r="Q24" s="19"/>
      <c r="R24" s="17">
        <f t="shared" si="6"/>
        <v>100</v>
      </c>
      <c r="S24" s="19"/>
      <c r="T24" s="17">
        <f t="shared" si="7"/>
        <v>100</v>
      </c>
      <c r="U24" s="19"/>
      <c r="V24" s="108">
        <f t="shared" si="8"/>
        <v>100</v>
      </c>
      <c r="W24" s="100"/>
      <c r="Y24" t="str">
        <f t="shared" si="9"/>
        <v>PERCENTUAL CORRETO</v>
      </c>
    </row>
    <row r="25" spans="1:25" ht="22.5" x14ac:dyDescent="0.25">
      <c r="A25" s="107" t="s">
        <v>395</v>
      </c>
      <c r="B25" s="16" t="str">
        <f>ORÇAMENTO!C90</f>
        <v>PAISAGISMO</v>
      </c>
      <c r="C25" s="17">
        <f>ORÇAMENTO!H90</f>
        <v>14663.66</v>
      </c>
      <c r="D25" s="25">
        <f t="shared" si="10"/>
        <v>4.2243445135384833E-2</v>
      </c>
      <c r="E25" s="18"/>
      <c r="F25" s="17">
        <f t="shared" si="0"/>
        <v>0</v>
      </c>
      <c r="G25" s="18"/>
      <c r="H25" s="17">
        <f t="shared" si="1"/>
        <v>0</v>
      </c>
      <c r="I25" s="18"/>
      <c r="J25" s="17">
        <f t="shared" si="2"/>
        <v>0</v>
      </c>
      <c r="K25" s="18"/>
      <c r="L25" s="17">
        <f t="shared" si="3"/>
        <v>0</v>
      </c>
      <c r="M25" s="18">
        <v>100</v>
      </c>
      <c r="N25" s="17">
        <f t="shared" si="4"/>
        <v>100</v>
      </c>
      <c r="O25" s="19"/>
      <c r="P25" s="17">
        <f t="shared" si="5"/>
        <v>100</v>
      </c>
      <c r="Q25" s="19"/>
      <c r="R25" s="17">
        <f t="shared" si="6"/>
        <v>100</v>
      </c>
      <c r="S25" s="19"/>
      <c r="T25" s="17">
        <f t="shared" si="7"/>
        <v>100</v>
      </c>
      <c r="U25" s="19"/>
      <c r="V25" s="108">
        <f t="shared" si="8"/>
        <v>100</v>
      </c>
      <c r="W25" s="100"/>
      <c r="Y25" t="str">
        <f t="shared" si="9"/>
        <v>PERCENTUAL CORRETO</v>
      </c>
    </row>
    <row r="26" spans="1:25" x14ac:dyDescent="0.25">
      <c r="A26" s="107" t="s">
        <v>396</v>
      </c>
      <c r="B26" s="16" t="str">
        <f>ORÇAMENTO!C99</f>
        <v>INSTALAÇÃO DE TRAVES DE FUTEBOL</v>
      </c>
      <c r="C26" s="17">
        <f>ORÇAMENTO!H99</f>
        <v>7006.3300000000008</v>
      </c>
      <c r="D26" s="25">
        <f t="shared" si="10"/>
        <v>2.0184013878895235E-2</v>
      </c>
      <c r="E26" s="18"/>
      <c r="F26" s="17">
        <f t="shared" si="0"/>
        <v>0</v>
      </c>
      <c r="G26" s="18"/>
      <c r="H26" s="17">
        <f t="shared" si="1"/>
        <v>0</v>
      </c>
      <c r="I26" s="18"/>
      <c r="J26" s="17">
        <f t="shared" si="2"/>
        <v>0</v>
      </c>
      <c r="K26" s="18"/>
      <c r="L26" s="17">
        <f t="shared" si="3"/>
        <v>0</v>
      </c>
      <c r="M26" s="18">
        <v>100</v>
      </c>
      <c r="N26" s="17">
        <f t="shared" si="4"/>
        <v>100</v>
      </c>
      <c r="O26" s="19"/>
      <c r="P26" s="17">
        <f t="shared" si="5"/>
        <v>100</v>
      </c>
      <c r="Q26" s="19"/>
      <c r="R26" s="17">
        <f t="shared" si="6"/>
        <v>100</v>
      </c>
      <c r="S26" s="19"/>
      <c r="T26" s="17">
        <f t="shared" si="7"/>
        <v>100</v>
      </c>
      <c r="U26" s="19"/>
      <c r="V26" s="108">
        <f t="shared" si="8"/>
        <v>100</v>
      </c>
      <c r="W26" s="100"/>
      <c r="Y26" t="str">
        <f t="shared" si="9"/>
        <v>PERCENTUAL CORRETO</v>
      </c>
    </row>
    <row r="27" spans="1:25" x14ac:dyDescent="0.25">
      <c r="A27" s="107">
        <v>2</v>
      </c>
      <c r="B27" s="16" t="str">
        <f>ORÇAMENTO!C103</f>
        <v>PAVIMENTAÇÃO DA RUA GUARANI</v>
      </c>
      <c r="C27" s="17"/>
      <c r="D27" s="25">
        <f t="shared" si="10"/>
        <v>0</v>
      </c>
      <c r="E27" s="123">
        <v>100</v>
      </c>
      <c r="F27" s="124">
        <f t="shared" si="0"/>
        <v>100</v>
      </c>
      <c r="G27" s="18"/>
      <c r="H27" s="17">
        <f t="shared" si="1"/>
        <v>100</v>
      </c>
      <c r="I27" s="18"/>
      <c r="J27" s="17">
        <f t="shared" si="2"/>
        <v>100</v>
      </c>
      <c r="K27" s="18"/>
      <c r="L27" s="17">
        <f t="shared" si="3"/>
        <v>100</v>
      </c>
      <c r="M27" s="18"/>
      <c r="N27" s="17">
        <f t="shared" si="4"/>
        <v>100</v>
      </c>
      <c r="O27" s="19"/>
      <c r="P27" s="17">
        <f t="shared" si="5"/>
        <v>100</v>
      </c>
      <c r="Q27" s="19"/>
      <c r="R27" s="17">
        <f t="shared" si="6"/>
        <v>100</v>
      </c>
      <c r="S27" s="19"/>
      <c r="T27" s="17">
        <f t="shared" si="7"/>
        <v>100</v>
      </c>
      <c r="U27" s="19"/>
      <c r="V27" s="108">
        <f t="shared" si="8"/>
        <v>100</v>
      </c>
      <c r="W27" s="100"/>
      <c r="Y27" t="str">
        <f t="shared" si="9"/>
        <v>PERCENTUAL CORRETO</v>
      </c>
    </row>
    <row r="28" spans="1:25" ht="22.5" x14ac:dyDescent="0.25">
      <c r="A28" s="107" t="s">
        <v>397</v>
      </c>
      <c r="B28" s="16" t="str">
        <f>ORÇAMENTO!C104</f>
        <v>TERRAPLANAGEM</v>
      </c>
      <c r="C28" s="17">
        <f>ORÇAMENTO!H104</f>
        <v>1824.23</v>
      </c>
      <c r="D28" s="25">
        <f t="shared" si="10"/>
        <v>5.2552882376789333E-3</v>
      </c>
      <c r="E28" s="18">
        <v>100</v>
      </c>
      <c r="F28" s="17">
        <f t="shared" si="0"/>
        <v>100</v>
      </c>
      <c r="G28" s="18"/>
      <c r="H28" s="17">
        <f t="shared" si="1"/>
        <v>100</v>
      </c>
      <c r="I28" s="18"/>
      <c r="J28" s="17">
        <f t="shared" si="2"/>
        <v>100</v>
      </c>
      <c r="K28" s="18"/>
      <c r="L28" s="17">
        <f t="shared" si="3"/>
        <v>100</v>
      </c>
      <c r="M28" s="18"/>
      <c r="N28" s="17">
        <f t="shared" si="4"/>
        <v>100</v>
      </c>
      <c r="O28" s="19"/>
      <c r="P28" s="17">
        <f t="shared" si="5"/>
        <v>100</v>
      </c>
      <c r="Q28" s="19"/>
      <c r="R28" s="17">
        <f t="shared" si="6"/>
        <v>100</v>
      </c>
      <c r="S28" s="19"/>
      <c r="T28" s="17">
        <f t="shared" si="7"/>
        <v>100</v>
      </c>
      <c r="U28" s="19"/>
      <c r="V28" s="108">
        <f t="shared" si="8"/>
        <v>100</v>
      </c>
      <c r="W28" s="100"/>
      <c r="Y28" t="str">
        <f t="shared" si="9"/>
        <v>PERCENTUAL CORRETO</v>
      </c>
    </row>
    <row r="29" spans="1:25" x14ac:dyDescent="0.25">
      <c r="A29" s="107" t="s">
        <v>398</v>
      </c>
      <c r="B29" s="16" t="str">
        <f>ORÇAMENTO!C107</f>
        <v>SUB BASE EM PEDRA RACHÃO</v>
      </c>
      <c r="C29" s="17">
        <f>ORÇAMENTO!H107</f>
        <v>8450.2799999999988</v>
      </c>
      <c r="D29" s="25">
        <f t="shared" si="10"/>
        <v>2.4343781808814424E-2</v>
      </c>
      <c r="E29" s="18">
        <v>100</v>
      </c>
      <c r="F29" s="17">
        <f t="shared" si="0"/>
        <v>100</v>
      </c>
      <c r="G29" s="18"/>
      <c r="H29" s="17">
        <f t="shared" si="1"/>
        <v>100</v>
      </c>
      <c r="I29" s="18"/>
      <c r="J29" s="17">
        <f t="shared" si="2"/>
        <v>100</v>
      </c>
      <c r="K29" s="18"/>
      <c r="L29" s="17">
        <f t="shared" si="3"/>
        <v>100</v>
      </c>
      <c r="M29" s="18"/>
      <c r="N29" s="17">
        <f t="shared" si="4"/>
        <v>100</v>
      </c>
      <c r="O29" s="19"/>
      <c r="P29" s="17">
        <f t="shared" si="5"/>
        <v>100</v>
      </c>
      <c r="Q29" s="19"/>
      <c r="R29" s="17">
        <f t="shared" si="6"/>
        <v>100</v>
      </c>
      <c r="S29" s="19"/>
      <c r="T29" s="17">
        <f t="shared" si="7"/>
        <v>100</v>
      </c>
      <c r="U29" s="19"/>
      <c r="V29" s="108">
        <f t="shared" si="8"/>
        <v>100</v>
      </c>
      <c r="W29" s="100"/>
      <c r="Y29" t="str">
        <f t="shared" si="9"/>
        <v>PERCENTUAL CORRETO</v>
      </c>
    </row>
    <row r="30" spans="1:25" x14ac:dyDescent="0.25">
      <c r="A30" s="107" t="s">
        <v>399</v>
      </c>
      <c r="B30" s="16" t="str">
        <f>ORÇAMENTO!C110</f>
        <v>BASE EM BRITA GRADUADA</v>
      </c>
      <c r="C30" s="17">
        <f>ORÇAMENTO!H110</f>
        <v>11235.73</v>
      </c>
      <c r="D30" s="25">
        <f t="shared" si="10"/>
        <v>3.2368177099782555E-2</v>
      </c>
      <c r="E30" s="18">
        <v>100</v>
      </c>
      <c r="F30" s="17">
        <f t="shared" si="0"/>
        <v>100</v>
      </c>
      <c r="G30" s="18"/>
      <c r="H30" s="17">
        <f t="shared" si="1"/>
        <v>100</v>
      </c>
      <c r="I30" s="18"/>
      <c r="J30" s="17">
        <f t="shared" si="2"/>
        <v>100</v>
      </c>
      <c r="K30" s="18"/>
      <c r="L30" s="17">
        <f t="shared" si="3"/>
        <v>100</v>
      </c>
      <c r="M30" s="18"/>
      <c r="N30" s="17">
        <f t="shared" si="4"/>
        <v>100</v>
      </c>
      <c r="O30" s="19"/>
      <c r="P30" s="17">
        <f t="shared" si="5"/>
        <v>100</v>
      </c>
      <c r="Q30" s="19"/>
      <c r="R30" s="17">
        <f t="shared" si="6"/>
        <v>100</v>
      </c>
      <c r="S30" s="19"/>
      <c r="T30" s="17">
        <f t="shared" si="7"/>
        <v>100</v>
      </c>
      <c r="U30" s="19"/>
      <c r="V30" s="108">
        <f t="shared" si="8"/>
        <v>100</v>
      </c>
      <c r="W30" s="100"/>
      <c r="Y30" t="str">
        <f t="shared" si="9"/>
        <v>PERCENTUAL CORRETO</v>
      </c>
    </row>
    <row r="31" spans="1:25" x14ac:dyDescent="0.25">
      <c r="A31" s="107" t="s">
        <v>400</v>
      </c>
      <c r="B31" s="16" t="str">
        <f>ORÇAMENTO!C114</f>
        <v>GUIA/MEIO-FIO EM CONCRETO</v>
      </c>
      <c r="C31" s="17">
        <f>ORÇAMENTO!H114</f>
        <v>5437.42</v>
      </c>
      <c r="D31" s="25">
        <f t="shared" si="10"/>
        <v>1.5664257998892789E-2</v>
      </c>
      <c r="E31" s="18">
        <v>100</v>
      </c>
      <c r="F31" s="17">
        <f t="shared" si="0"/>
        <v>100</v>
      </c>
      <c r="G31" s="18"/>
      <c r="H31" s="17">
        <f t="shared" si="1"/>
        <v>100</v>
      </c>
      <c r="I31" s="18"/>
      <c r="J31" s="17">
        <f t="shared" si="2"/>
        <v>100</v>
      </c>
      <c r="K31" s="18"/>
      <c r="L31" s="17">
        <f t="shared" si="3"/>
        <v>100</v>
      </c>
      <c r="M31" s="18"/>
      <c r="N31" s="17">
        <f t="shared" si="4"/>
        <v>100</v>
      </c>
      <c r="O31" s="19"/>
      <c r="P31" s="17">
        <f t="shared" si="5"/>
        <v>100</v>
      </c>
      <c r="Q31" s="19"/>
      <c r="R31" s="17">
        <f t="shared" si="6"/>
        <v>100</v>
      </c>
      <c r="S31" s="19"/>
      <c r="T31" s="17">
        <f t="shared" si="7"/>
        <v>100</v>
      </c>
      <c r="U31" s="19"/>
      <c r="V31" s="108">
        <f t="shared" si="8"/>
        <v>100</v>
      </c>
      <c r="W31" s="100"/>
      <c r="Y31" t="str">
        <f t="shared" si="9"/>
        <v>PERCENTUAL CORRETO</v>
      </c>
    </row>
    <row r="32" spans="1:25" x14ac:dyDescent="0.25">
      <c r="A32" s="107" t="s">
        <v>401</v>
      </c>
      <c r="B32" s="16" t="str">
        <f>ORÇAMENTO!C116</f>
        <v>CAPA DE ROLAMENTO EM CBUQ</v>
      </c>
      <c r="C32" s="17">
        <f>ORÇAMENTO!H116</f>
        <v>22575.81</v>
      </c>
      <c r="D32" s="25">
        <f t="shared" si="10"/>
        <v>6.5036968336818518E-2</v>
      </c>
      <c r="E32" s="18">
        <v>100</v>
      </c>
      <c r="F32" s="17">
        <f t="shared" si="0"/>
        <v>100</v>
      </c>
      <c r="G32" s="18"/>
      <c r="H32" s="17">
        <f t="shared" si="1"/>
        <v>100</v>
      </c>
      <c r="I32" s="18"/>
      <c r="J32" s="17">
        <f t="shared" si="2"/>
        <v>100</v>
      </c>
      <c r="K32" s="18"/>
      <c r="L32" s="17">
        <f t="shared" si="3"/>
        <v>100</v>
      </c>
      <c r="M32" s="18"/>
      <c r="N32" s="17">
        <f t="shared" si="4"/>
        <v>100</v>
      </c>
      <c r="O32" s="19"/>
      <c r="P32" s="17">
        <f t="shared" si="5"/>
        <v>100</v>
      </c>
      <c r="Q32" s="19"/>
      <c r="R32" s="17">
        <f t="shared" si="6"/>
        <v>100</v>
      </c>
      <c r="S32" s="19"/>
      <c r="T32" s="17">
        <f t="shared" si="7"/>
        <v>100</v>
      </c>
      <c r="U32" s="19"/>
      <c r="V32" s="108">
        <f t="shared" si="8"/>
        <v>100</v>
      </c>
      <c r="W32" s="100"/>
      <c r="Y32" t="str">
        <f t="shared" si="9"/>
        <v>PERCENTUAL CORRETO</v>
      </c>
    </row>
    <row r="33" spans="1:25" x14ac:dyDescent="0.25">
      <c r="A33" s="107" t="s">
        <v>402</v>
      </c>
      <c r="B33" s="16" t="str">
        <f>ORÇAMENTO!C120</f>
        <v>SINALIZAÇÃO</v>
      </c>
      <c r="C33" s="17">
        <f>ORÇAMENTO!H120</f>
        <v>378.07</v>
      </c>
      <c r="D33" s="25">
        <f t="shared" si="10"/>
        <v>1.0891536834824966E-3</v>
      </c>
      <c r="E33" s="18"/>
      <c r="F33" s="17">
        <f t="shared" si="0"/>
        <v>0</v>
      </c>
      <c r="G33" s="18">
        <v>100</v>
      </c>
      <c r="H33" s="17">
        <f t="shared" si="1"/>
        <v>100</v>
      </c>
      <c r="I33" s="18"/>
      <c r="J33" s="17">
        <f t="shared" si="2"/>
        <v>100</v>
      </c>
      <c r="K33" s="18"/>
      <c r="L33" s="17">
        <f t="shared" si="3"/>
        <v>100</v>
      </c>
      <c r="M33" s="18"/>
      <c r="N33" s="17">
        <f t="shared" si="4"/>
        <v>100</v>
      </c>
      <c r="O33" s="19"/>
      <c r="P33" s="17">
        <f t="shared" si="5"/>
        <v>100</v>
      </c>
      <c r="Q33" s="19"/>
      <c r="R33" s="17">
        <f t="shared" si="6"/>
        <v>100</v>
      </c>
      <c r="S33" s="19"/>
      <c r="T33" s="17">
        <f t="shared" si="7"/>
        <v>100</v>
      </c>
      <c r="U33" s="19"/>
      <c r="V33" s="108">
        <f t="shared" si="8"/>
        <v>100</v>
      </c>
      <c r="W33" s="100"/>
      <c r="Y33" t="str">
        <f t="shared" si="9"/>
        <v>PERCENTUAL CORRETO</v>
      </c>
    </row>
    <row r="34" spans="1:25" hidden="1" x14ac:dyDescent="0.25">
      <c r="A34" s="107"/>
      <c r="B34" s="16"/>
      <c r="C34" s="17">
        <v>0</v>
      </c>
      <c r="D34" s="25">
        <f t="shared" si="10"/>
        <v>0</v>
      </c>
      <c r="E34" s="18"/>
      <c r="F34" s="17">
        <f t="shared" si="0"/>
        <v>0</v>
      </c>
      <c r="G34" s="18"/>
      <c r="H34" s="17">
        <f t="shared" si="1"/>
        <v>0</v>
      </c>
      <c r="I34" s="18"/>
      <c r="J34" s="17">
        <f t="shared" si="2"/>
        <v>0</v>
      </c>
      <c r="K34" s="18"/>
      <c r="L34" s="17">
        <f t="shared" si="3"/>
        <v>0</v>
      </c>
      <c r="M34" s="18"/>
      <c r="N34" s="17">
        <f t="shared" si="4"/>
        <v>0</v>
      </c>
      <c r="O34" s="19"/>
      <c r="P34" s="17">
        <f t="shared" si="5"/>
        <v>0</v>
      </c>
      <c r="Q34" s="19"/>
      <c r="R34" s="17">
        <f t="shared" si="6"/>
        <v>0</v>
      </c>
      <c r="S34" s="19"/>
      <c r="T34" s="17">
        <f t="shared" si="7"/>
        <v>0</v>
      </c>
      <c r="U34" s="19"/>
      <c r="V34" s="108">
        <f t="shared" si="8"/>
        <v>0</v>
      </c>
      <c r="W34" s="100"/>
      <c r="Y34" t="str">
        <f t="shared" si="9"/>
        <v>REVER PERCENTUAL ATÉ ATINGIR 100%- CASO NECESSÁRIO</v>
      </c>
    </row>
    <row r="35" spans="1:25" hidden="1" x14ac:dyDescent="0.25">
      <c r="A35" s="107"/>
      <c r="B35" s="16"/>
      <c r="C35" s="17">
        <v>0</v>
      </c>
      <c r="D35" s="25">
        <f t="shared" si="10"/>
        <v>0</v>
      </c>
      <c r="E35" s="18"/>
      <c r="F35" s="17">
        <f t="shared" si="0"/>
        <v>0</v>
      </c>
      <c r="G35" s="18"/>
      <c r="H35" s="17">
        <f t="shared" si="1"/>
        <v>0</v>
      </c>
      <c r="I35" s="18"/>
      <c r="J35" s="17">
        <f t="shared" si="2"/>
        <v>0</v>
      </c>
      <c r="K35" s="18"/>
      <c r="L35" s="17">
        <f t="shared" si="3"/>
        <v>0</v>
      </c>
      <c r="M35" s="18"/>
      <c r="N35" s="17">
        <f t="shared" si="4"/>
        <v>0</v>
      </c>
      <c r="O35" s="19"/>
      <c r="P35" s="17">
        <f t="shared" si="5"/>
        <v>0</v>
      </c>
      <c r="Q35" s="19"/>
      <c r="R35" s="17">
        <f t="shared" si="6"/>
        <v>0</v>
      </c>
      <c r="S35" s="19"/>
      <c r="T35" s="17">
        <f t="shared" si="7"/>
        <v>0</v>
      </c>
      <c r="U35" s="19"/>
      <c r="V35" s="108">
        <f t="shared" si="8"/>
        <v>0</v>
      </c>
      <c r="W35" s="100"/>
      <c r="Y35" t="str">
        <f t="shared" si="9"/>
        <v>REVER PERCENTUAL ATÉ ATINGIR 100%- CASO NECESSÁRIO</v>
      </c>
    </row>
    <row r="36" spans="1:25" hidden="1" x14ac:dyDescent="0.25">
      <c r="A36" s="107"/>
      <c r="B36" s="16"/>
      <c r="C36" s="17"/>
      <c r="D36" s="25">
        <f t="shared" si="10"/>
        <v>0</v>
      </c>
      <c r="E36" s="18"/>
      <c r="F36" s="17">
        <f t="shared" si="0"/>
        <v>0</v>
      </c>
      <c r="G36" s="18"/>
      <c r="H36" s="17">
        <f t="shared" si="1"/>
        <v>0</v>
      </c>
      <c r="I36" s="18"/>
      <c r="J36" s="17">
        <f t="shared" si="2"/>
        <v>0</v>
      </c>
      <c r="K36" s="18"/>
      <c r="L36" s="17">
        <f t="shared" si="3"/>
        <v>0</v>
      </c>
      <c r="M36" s="18"/>
      <c r="N36" s="17">
        <f t="shared" si="4"/>
        <v>0</v>
      </c>
      <c r="O36" s="19"/>
      <c r="P36" s="17">
        <f t="shared" si="5"/>
        <v>0</v>
      </c>
      <c r="Q36" s="19"/>
      <c r="R36" s="17">
        <f t="shared" si="6"/>
        <v>0</v>
      </c>
      <c r="S36" s="19"/>
      <c r="T36" s="17">
        <f t="shared" si="7"/>
        <v>0</v>
      </c>
      <c r="U36" s="19"/>
      <c r="V36" s="108">
        <f t="shared" si="8"/>
        <v>0</v>
      </c>
      <c r="W36" s="100"/>
      <c r="Y36" t="str">
        <f t="shared" si="9"/>
        <v>REVER PERCENTUAL ATÉ ATINGIR 100%- CASO NECESSÁRIO</v>
      </c>
    </row>
    <row r="37" spans="1:25" hidden="1" x14ac:dyDescent="0.25">
      <c r="A37" s="107"/>
      <c r="B37" s="16"/>
      <c r="C37" s="17"/>
      <c r="D37" s="25">
        <f t="shared" si="10"/>
        <v>0</v>
      </c>
      <c r="E37" s="18"/>
      <c r="F37" s="17">
        <f t="shared" si="0"/>
        <v>0</v>
      </c>
      <c r="G37" s="18"/>
      <c r="H37" s="17">
        <f t="shared" si="1"/>
        <v>0</v>
      </c>
      <c r="I37" s="18"/>
      <c r="J37" s="17">
        <f t="shared" si="2"/>
        <v>0</v>
      </c>
      <c r="K37" s="18"/>
      <c r="L37" s="17">
        <f t="shared" si="3"/>
        <v>0</v>
      </c>
      <c r="M37" s="18"/>
      <c r="N37" s="17">
        <f t="shared" si="4"/>
        <v>0</v>
      </c>
      <c r="O37" s="19"/>
      <c r="P37" s="17">
        <f t="shared" si="5"/>
        <v>0</v>
      </c>
      <c r="Q37" s="19"/>
      <c r="R37" s="17">
        <f t="shared" si="6"/>
        <v>0</v>
      </c>
      <c r="S37" s="19"/>
      <c r="T37" s="17">
        <f t="shared" si="7"/>
        <v>0</v>
      </c>
      <c r="U37" s="19"/>
      <c r="V37" s="108">
        <f t="shared" si="8"/>
        <v>0</v>
      </c>
      <c r="W37" s="100"/>
      <c r="Y37" t="str">
        <f t="shared" si="9"/>
        <v>REVER PERCENTUAL ATÉ ATINGIR 100%- CASO NECESSÁRIO</v>
      </c>
    </row>
    <row r="38" spans="1:25" hidden="1" x14ac:dyDescent="0.25">
      <c r="A38" s="107"/>
      <c r="B38" s="16"/>
      <c r="C38" s="17"/>
      <c r="D38" s="25">
        <f t="shared" si="10"/>
        <v>0</v>
      </c>
      <c r="E38" s="18"/>
      <c r="F38" s="17">
        <f t="shared" si="0"/>
        <v>0</v>
      </c>
      <c r="G38" s="18"/>
      <c r="H38" s="17">
        <f t="shared" si="1"/>
        <v>0</v>
      </c>
      <c r="I38" s="18"/>
      <c r="J38" s="17">
        <f t="shared" si="2"/>
        <v>0</v>
      </c>
      <c r="K38" s="18"/>
      <c r="L38" s="17">
        <f t="shared" si="3"/>
        <v>0</v>
      </c>
      <c r="M38" s="18"/>
      <c r="N38" s="17">
        <f t="shared" si="4"/>
        <v>0</v>
      </c>
      <c r="O38" s="19"/>
      <c r="P38" s="17">
        <f t="shared" si="5"/>
        <v>0</v>
      </c>
      <c r="Q38" s="19"/>
      <c r="R38" s="17">
        <f t="shared" si="6"/>
        <v>0</v>
      </c>
      <c r="S38" s="19"/>
      <c r="T38" s="17">
        <f t="shared" si="7"/>
        <v>0</v>
      </c>
      <c r="U38" s="19"/>
      <c r="V38" s="108">
        <f t="shared" si="8"/>
        <v>0</v>
      </c>
      <c r="W38" s="100"/>
      <c r="Y38" t="str">
        <f t="shared" si="9"/>
        <v>REVER PERCENTUAL ATÉ ATINGIR 100%- CASO NECESSÁRIO</v>
      </c>
    </row>
    <row r="39" spans="1:25" hidden="1" x14ac:dyDescent="0.25">
      <c r="A39" s="107"/>
      <c r="B39" s="16"/>
      <c r="C39" s="17"/>
      <c r="D39" s="25">
        <f t="shared" si="10"/>
        <v>0</v>
      </c>
      <c r="E39" s="18"/>
      <c r="F39" s="17">
        <f t="shared" si="0"/>
        <v>0</v>
      </c>
      <c r="G39" s="18"/>
      <c r="H39" s="17">
        <f t="shared" si="1"/>
        <v>0</v>
      </c>
      <c r="I39" s="18"/>
      <c r="J39" s="17">
        <f t="shared" si="2"/>
        <v>0</v>
      </c>
      <c r="K39" s="18"/>
      <c r="L39" s="17">
        <f t="shared" si="3"/>
        <v>0</v>
      </c>
      <c r="M39" s="18"/>
      <c r="N39" s="17">
        <f t="shared" si="4"/>
        <v>0</v>
      </c>
      <c r="O39" s="19"/>
      <c r="P39" s="17">
        <f t="shared" si="5"/>
        <v>0</v>
      </c>
      <c r="Q39" s="19"/>
      <c r="R39" s="17">
        <f t="shared" si="6"/>
        <v>0</v>
      </c>
      <c r="S39" s="19"/>
      <c r="T39" s="17">
        <f t="shared" si="7"/>
        <v>0</v>
      </c>
      <c r="U39" s="19"/>
      <c r="V39" s="108">
        <f t="shared" si="8"/>
        <v>0</v>
      </c>
      <c r="W39" s="100"/>
      <c r="Y39" t="str">
        <f t="shared" si="9"/>
        <v>REVER PERCENTUAL ATÉ ATINGIR 100%- CASO NECESSÁRIO</v>
      </c>
    </row>
    <row r="40" spans="1:25" hidden="1" x14ac:dyDescent="0.25">
      <c r="A40" s="107"/>
      <c r="B40" s="16"/>
      <c r="C40" s="17"/>
      <c r="D40" s="25">
        <f t="shared" si="10"/>
        <v>0</v>
      </c>
      <c r="E40" s="18"/>
      <c r="F40" s="17">
        <f t="shared" si="0"/>
        <v>0</v>
      </c>
      <c r="G40" s="18"/>
      <c r="H40" s="17">
        <f t="shared" si="1"/>
        <v>0</v>
      </c>
      <c r="I40" s="18"/>
      <c r="J40" s="17">
        <f t="shared" si="2"/>
        <v>0</v>
      </c>
      <c r="K40" s="18"/>
      <c r="L40" s="17">
        <f t="shared" si="3"/>
        <v>0</v>
      </c>
      <c r="M40" s="18"/>
      <c r="N40" s="17">
        <f t="shared" si="4"/>
        <v>0</v>
      </c>
      <c r="O40" s="19"/>
      <c r="P40" s="17">
        <f t="shared" si="5"/>
        <v>0</v>
      </c>
      <c r="Q40" s="19"/>
      <c r="R40" s="17">
        <f t="shared" si="6"/>
        <v>0</v>
      </c>
      <c r="S40" s="19"/>
      <c r="T40" s="17">
        <f t="shared" si="7"/>
        <v>0</v>
      </c>
      <c r="U40" s="19"/>
      <c r="V40" s="108">
        <f t="shared" si="8"/>
        <v>0</v>
      </c>
      <c r="W40" s="100"/>
      <c r="Y40" t="str">
        <f t="shared" si="9"/>
        <v>REVER PERCENTUAL ATÉ ATINGIR 100%- CASO NECESSÁRIO</v>
      </c>
    </row>
    <row r="41" spans="1:25" hidden="1" x14ac:dyDescent="0.25">
      <c r="A41" s="107"/>
      <c r="B41" s="16"/>
      <c r="C41" s="17"/>
      <c r="D41" s="25">
        <f t="shared" si="10"/>
        <v>0</v>
      </c>
      <c r="E41" s="18"/>
      <c r="F41" s="17">
        <f t="shared" ref="F41:F43" si="11">E41</f>
        <v>0</v>
      </c>
      <c r="G41" s="18"/>
      <c r="H41" s="17">
        <f>F41+G41</f>
        <v>0</v>
      </c>
      <c r="I41" s="18"/>
      <c r="J41" s="17">
        <f>H41+I41</f>
        <v>0</v>
      </c>
      <c r="K41" s="18"/>
      <c r="L41" s="17">
        <f>J41+K41</f>
        <v>0</v>
      </c>
      <c r="M41" s="18"/>
      <c r="N41" s="17">
        <f>L41+M41</f>
        <v>0</v>
      </c>
      <c r="O41" s="19"/>
      <c r="P41" s="17">
        <f>N41+O41</f>
        <v>0</v>
      </c>
      <c r="Q41" s="19"/>
      <c r="R41" s="17">
        <f>P41+Q41</f>
        <v>0</v>
      </c>
      <c r="S41" s="19"/>
      <c r="T41" s="17">
        <f>R41+S41</f>
        <v>0</v>
      </c>
      <c r="U41" s="19"/>
      <c r="V41" s="108">
        <f>T41+U41</f>
        <v>0</v>
      </c>
      <c r="W41" s="100"/>
      <c r="Y41" t="str">
        <f t="shared" si="9"/>
        <v>REVER PERCENTUAL ATÉ ATINGIR 100%- CASO NECESSÁRIO</v>
      </c>
    </row>
    <row r="42" spans="1:25" hidden="1" x14ac:dyDescent="0.25">
      <c r="A42" s="107"/>
      <c r="B42" s="16"/>
      <c r="C42" s="17"/>
      <c r="D42" s="25">
        <f t="shared" si="10"/>
        <v>0</v>
      </c>
      <c r="E42" s="18"/>
      <c r="F42" s="17">
        <f t="shared" si="11"/>
        <v>0</v>
      </c>
      <c r="G42" s="18"/>
      <c r="H42" s="17">
        <f t="shared" ref="H42" si="12">F42+G42</f>
        <v>0</v>
      </c>
      <c r="I42" s="18"/>
      <c r="J42" s="17">
        <f t="shared" ref="J42" si="13">H42+I42</f>
        <v>0</v>
      </c>
      <c r="K42" s="18"/>
      <c r="L42" s="17">
        <f t="shared" ref="L42" si="14">J42+K42</f>
        <v>0</v>
      </c>
      <c r="M42" s="18"/>
      <c r="N42" s="17">
        <f t="shared" ref="N42" si="15">L42+M42</f>
        <v>0</v>
      </c>
      <c r="O42" s="19"/>
      <c r="P42" s="17">
        <f t="shared" ref="P42" si="16">N42+O42</f>
        <v>0</v>
      </c>
      <c r="Q42" s="19"/>
      <c r="R42" s="17">
        <f t="shared" ref="R42:R43" si="17">P42+Q42</f>
        <v>0</v>
      </c>
      <c r="S42" s="19"/>
      <c r="T42" s="17">
        <f t="shared" ref="T42:T43" si="18">R42+S42</f>
        <v>0</v>
      </c>
      <c r="U42" s="19"/>
      <c r="V42" s="108">
        <f t="shared" ref="V42:V43" si="19">T42+U42</f>
        <v>0</v>
      </c>
      <c r="W42" s="100"/>
      <c r="Y42" t="str">
        <f t="shared" si="9"/>
        <v>REVER PERCENTUAL ATÉ ATINGIR 100%- CASO NECESSÁRIO</v>
      </c>
    </row>
    <row r="43" spans="1:25" x14ac:dyDescent="0.25">
      <c r="A43" s="107"/>
      <c r="B43" s="16"/>
      <c r="C43" s="17"/>
      <c r="D43" s="96">
        <f>((C43*100)/$C$45)/100</f>
        <v>0</v>
      </c>
      <c r="E43" s="18"/>
      <c r="F43" s="17">
        <f t="shared" si="11"/>
        <v>0</v>
      </c>
      <c r="G43" s="18"/>
      <c r="H43" s="17">
        <f t="shared" ref="H43" si="20">F43+G43</f>
        <v>0</v>
      </c>
      <c r="I43" s="18"/>
      <c r="J43" s="17">
        <f t="shared" ref="J43" si="21">H43+I43</f>
        <v>0</v>
      </c>
      <c r="K43" s="91"/>
      <c r="L43" s="17">
        <f t="shared" ref="L43" si="22">J43+K43</f>
        <v>0</v>
      </c>
      <c r="M43" s="91"/>
      <c r="N43" s="17">
        <f t="shared" ref="N43" si="23">L43+M43</f>
        <v>0</v>
      </c>
      <c r="O43" s="92"/>
      <c r="P43" s="17">
        <f t="shared" ref="P43" si="24">N43+O43</f>
        <v>0</v>
      </c>
      <c r="Q43" s="92"/>
      <c r="R43" s="17">
        <f t="shared" si="17"/>
        <v>0</v>
      </c>
      <c r="S43" s="92"/>
      <c r="T43" s="17">
        <f t="shared" si="18"/>
        <v>0</v>
      </c>
      <c r="U43" s="92"/>
      <c r="V43" s="108">
        <f t="shared" si="19"/>
        <v>0</v>
      </c>
      <c r="W43" s="100"/>
    </row>
    <row r="44" spans="1:25" x14ac:dyDescent="0.25">
      <c r="A44" s="109"/>
      <c r="B44" s="20" t="s">
        <v>26</v>
      </c>
      <c r="C44" s="26">
        <f>C45/SUM(C17:C42)</f>
        <v>1</v>
      </c>
      <c r="D44" s="26">
        <f>SUM(D17:D43)</f>
        <v>1.0000000000000002</v>
      </c>
      <c r="E44" s="27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0.1900076379325549</v>
      </c>
      <c r="F44" s="27">
        <f>E44</f>
        <v>0.1900076379325549</v>
      </c>
      <c r="G44" s="27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0.41174252691548041</v>
      </c>
      <c r="H44" s="27">
        <f>F44+G44</f>
        <v>0.60175016484803534</v>
      </c>
      <c r="I44" s="27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0.19619591030526873</v>
      </c>
      <c r="J44" s="27">
        <f>H44+I44</f>
        <v>0.79794607515330407</v>
      </c>
      <c r="K44" s="27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0.13962646583241611</v>
      </c>
      <c r="L44" s="27">
        <f>J44+K44</f>
        <v>0.93757254098572018</v>
      </c>
      <c r="M44" s="27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6.2427459014280068E-2</v>
      </c>
      <c r="N44" s="27">
        <f>L44+M44</f>
        <v>1.0000000000000002</v>
      </c>
      <c r="O44" s="27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7">
        <f>N44+O44</f>
        <v>1.0000000000000002</v>
      </c>
      <c r="Q44" s="27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7">
        <f>P44+Q44</f>
        <v>1.0000000000000002</v>
      </c>
      <c r="S44" s="27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7">
        <f>R44+S44</f>
        <v>1.0000000000000002</v>
      </c>
      <c r="U44" s="27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7">
        <f>T44+U44</f>
        <v>1.0000000000000002</v>
      </c>
      <c r="W44" s="101"/>
    </row>
    <row r="45" spans="1:25" x14ac:dyDescent="0.25">
      <c r="A45" s="110"/>
      <c r="B45" s="22" t="s">
        <v>27</v>
      </c>
      <c r="C45" s="21">
        <f>SUM(C17:C43)</f>
        <v>347122.72999999992</v>
      </c>
      <c r="D45" s="26">
        <f>D44</f>
        <v>1.0000000000000002</v>
      </c>
      <c r="E45" s="140">
        <f>($C$45*E44)</f>
        <v>65955.97</v>
      </c>
      <c r="F45" s="140"/>
      <c r="G45" s="140">
        <f t="shared" ref="G45" si="25">($C$45*G44)</f>
        <v>142925.19</v>
      </c>
      <c r="H45" s="140"/>
      <c r="I45" s="140">
        <f t="shared" ref="I45" si="26">($C$45*I44)</f>
        <v>68104.06</v>
      </c>
      <c r="J45" s="140"/>
      <c r="K45" s="140">
        <f t="shared" ref="K45" si="27">($C$45*K44)</f>
        <v>48467.51999999999</v>
      </c>
      <c r="L45" s="140"/>
      <c r="M45" s="140">
        <f t="shared" ref="M45" si="28">($C$45*M44)</f>
        <v>21669.99</v>
      </c>
      <c r="N45" s="140"/>
      <c r="O45" s="140">
        <f t="shared" ref="O45" si="29">($C$45*O44)</f>
        <v>0</v>
      </c>
      <c r="P45" s="140"/>
      <c r="Q45" s="140">
        <f t="shared" ref="Q45" si="30">($C$45*Q44)</f>
        <v>0</v>
      </c>
      <c r="R45" s="140"/>
      <c r="S45" s="140">
        <f t="shared" ref="S45" si="31">($C$45*S44)</f>
        <v>0</v>
      </c>
      <c r="T45" s="140"/>
      <c r="U45" s="140">
        <f t="shared" ref="U45" si="32">($C$45*U44)</f>
        <v>0</v>
      </c>
      <c r="V45" s="144"/>
      <c r="W45" s="102"/>
    </row>
    <row r="46" spans="1:25" ht="15.75" thickBot="1" x14ac:dyDescent="0.3">
      <c r="A46" s="111"/>
      <c r="B46" s="112" t="s">
        <v>28</v>
      </c>
      <c r="C46" s="113"/>
      <c r="D46" s="113"/>
      <c r="E46" s="141">
        <f>E45</f>
        <v>65955.97</v>
      </c>
      <c r="F46" s="141"/>
      <c r="G46" s="141">
        <f>G45+E46</f>
        <v>208881.16</v>
      </c>
      <c r="H46" s="141"/>
      <c r="I46" s="141">
        <f t="shared" ref="I46" si="33">I45+G46</f>
        <v>276985.21999999997</v>
      </c>
      <c r="J46" s="141"/>
      <c r="K46" s="141">
        <f t="shared" ref="K46" si="34">K45+I46</f>
        <v>325452.74</v>
      </c>
      <c r="L46" s="141"/>
      <c r="M46" s="141">
        <f t="shared" ref="M46" si="35">M45+K46</f>
        <v>347122.73</v>
      </c>
      <c r="N46" s="141"/>
      <c r="O46" s="141">
        <f t="shared" ref="O46" si="36">O45+M46</f>
        <v>347122.73</v>
      </c>
      <c r="P46" s="141"/>
      <c r="Q46" s="141">
        <f t="shared" ref="Q46" si="37">Q45+O46</f>
        <v>347122.73</v>
      </c>
      <c r="R46" s="141"/>
      <c r="S46" s="141">
        <f t="shared" ref="S46" si="38">S45+Q46</f>
        <v>347122.73</v>
      </c>
      <c r="T46" s="141"/>
      <c r="U46" s="141">
        <f t="shared" ref="U46" si="39">U45+S46</f>
        <v>347122.73</v>
      </c>
      <c r="V46" s="145"/>
      <c r="W46" s="102"/>
    </row>
    <row r="48" spans="1:25" x14ac:dyDescent="0.25">
      <c r="A48" s="93"/>
      <c r="B48" s="93"/>
      <c r="C48" s="24"/>
      <c r="D48" s="93"/>
      <c r="E48" s="93"/>
      <c r="F48" s="93"/>
      <c r="G48" s="93"/>
      <c r="H48" s="93"/>
      <c r="I48" s="93"/>
      <c r="J48" s="93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spans="1:23" x14ac:dyDescent="0.25">
      <c r="A49" s="24" t="s">
        <v>31</v>
      </c>
      <c r="B49" s="24"/>
      <c r="C49" s="24"/>
      <c r="D49" s="24" t="s">
        <v>69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spans="1:23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  <row r="51" spans="1:23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spans="1:23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</row>
    <row r="53" spans="1:23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23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</row>
    <row r="55" spans="1:23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</row>
    <row r="56" spans="1:23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spans="1:23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</row>
  </sheetData>
  <sheetProtection algorithmName="SHA-512" hashValue="v1Cc5gLmqF/uLKAlsV8jh9yt1sb9yjl4BwMQ1PCeuZVC5icKk3dqXaRz7gE7BHbGGOWkEdkFRYJ2fbVFkjau9g==" saltValue="dCNZfKcrepxygGhhdd/ycA==" spinCount="100000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7"/>
  <sheetViews>
    <sheetView workbookViewId="0">
      <selection activeCell="F23" sqref="F23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54" t="s">
        <v>62</v>
      </c>
      <c r="B8" s="154"/>
      <c r="C8" s="154"/>
      <c r="D8" s="43"/>
      <c r="E8" s="86" t="s">
        <v>63</v>
      </c>
    </row>
    <row r="9" spans="1:5" x14ac:dyDescent="0.25">
      <c r="A9" s="43"/>
      <c r="B9" s="87"/>
      <c r="C9" s="87"/>
      <c r="D9" s="87"/>
      <c r="E9" s="88" t="s">
        <v>64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89" t="s">
        <v>32</v>
      </c>
      <c r="B11" s="89" t="s">
        <v>76</v>
      </c>
      <c r="C11" s="163" t="s">
        <v>33</v>
      </c>
      <c r="D11" s="164"/>
      <c r="E11" s="165"/>
    </row>
    <row r="12" spans="1:5" x14ac:dyDescent="0.25">
      <c r="A12" s="34"/>
      <c r="B12" s="34"/>
      <c r="C12" s="166" t="str">
        <f>Import.Município</f>
        <v>CORONEL VIVIDA - PR</v>
      </c>
      <c r="D12" s="167"/>
      <c r="E12" s="168"/>
    </row>
    <row r="13" spans="1:5" x14ac:dyDescent="0.25">
      <c r="A13" s="35"/>
      <c r="B13" s="35"/>
      <c r="C13" s="36"/>
      <c r="D13" s="37"/>
      <c r="E13" s="37"/>
    </row>
    <row r="14" spans="1:5" ht="15" customHeight="1" x14ac:dyDescent="0.25">
      <c r="A14" s="90" t="s">
        <v>34</v>
      </c>
      <c r="B14" s="155" t="str">
        <f>ORÇAMENTO!A7</f>
        <v>OBJETO: CAMPO EM GRAMA SINTÉTICA - BAIRRO VILA NOVA</v>
      </c>
      <c r="C14" s="157" t="str">
        <f>ORÇAMENTO!A8</f>
        <v>LOCALIZAÇÃO: Esquina da Rua Guarani com a Rua Pedro Viriato Parigot de Souza, Bairro Vila Nova.
                         Lote 6 da Quadra 4, Coronel Vivida – Paraná</v>
      </c>
      <c r="D14" s="158"/>
      <c r="E14" s="159"/>
    </row>
    <row r="15" spans="1:5" ht="40.5" customHeight="1" x14ac:dyDescent="0.25">
      <c r="A15" s="38" t="s">
        <v>65</v>
      </c>
      <c r="B15" s="156"/>
      <c r="C15" s="160"/>
      <c r="D15" s="161"/>
      <c r="E15" s="162"/>
    </row>
    <row r="16" spans="1:5" x14ac:dyDescent="0.25">
      <c r="A16" s="39"/>
      <c r="B16" s="40"/>
      <c r="C16" s="41"/>
      <c r="D16" s="41"/>
      <c r="E16" s="40"/>
    </row>
    <row r="17" spans="1:15" ht="15.75" thickBot="1" x14ac:dyDescent="0.3">
      <c r="A17" s="42" t="s">
        <v>35</v>
      </c>
      <c r="B17" s="40"/>
      <c r="C17" s="41"/>
      <c r="D17" s="41"/>
      <c r="E17" s="40"/>
    </row>
    <row r="18" spans="1:15" ht="16.5" thickBot="1" x14ac:dyDescent="0.3">
      <c r="A18" s="170" t="s">
        <v>404</v>
      </c>
      <c r="B18" s="171"/>
      <c r="C18" s="171"/>
      <c r="D18" s="171"/>
      <c r="E18" s="172"/>
      <c r="H18" s="152" t="s">
        <v>70</v>
      </c>
      <c r="I18" s="153"/>
      <c r="J18" s="153"/>
    </row>
    <row r="19" spans="1:15" ht="15.75" x14ac:dyDescent="0.25">
      <c r="A19" s="43"/>
      <c r="B19" s="43"/>
      <c r="C19" s="43"/>
      <c r="D19" s="43"/>
      <c r="E19" s="43"/>
      <c r="H19" s="104" t="s">
        <v>71</v>
      </c>
      <c r="I19" s="104" t="s">
        <v>72</v>
      </c>
      <c r="J19" s="104" t="s">
        <v>73</v>
      </c>
    </row>
    <row r="20" spans="1:15" x14ac:dyDescent="0.25">
      <c r="A20" s="44" t="s">
        <v>36</v>
      </c>
      <c r="B20" s="45"/>
      <c r="C20" s="45"/>
      <c r="D20" s="46" t="s">
        <v>37</v>
      </c>
      <c r="E20" s="46" t="s">
        <v>38</v>
      </c>
    </row>
    <row r="21" spans="1:15" ht="15" customHeight="1" x14ac:dyDescent="0.25">
      <c r="A21" s="47" t="s">
        <v>39</v>
      </c>
      <c r="B21" s="48"/>
      <c r="C21" s="48"/>
      <c r="D21" s="49" t="s">
        <v>40</v>
      </c>
      <c r="E21" s="50">
        <v>4.6699999999999998E-2</v>
      </c>
      <c r="H21" s="103">
        <v>3.7999999999999999E-2</v>
      </c>
      <c r="I21" s="103">
        <v>4.0099999999999997E-2</v>
      </c>
      <c r="J21" s="103">
        <v>4.6699999999999998E-2</v>
      </c>
    </row>
    <row r="22" spans="1:15" x14ac:dyDescent="0.25">
      <c r="A22" s="51" t="s">
        <v>41</v>
      </c>
      <c r="B22" s="52"/>
      <c r="C22" s="52"/>
      <c r="D22" s="53" t="s">
        <v>42</v>
      </c>
      <c r="E22" s="54">
        <v>7.0000000000000001E-3</v>
      </c>
      <c r="H22" s="103">
        <v>3.2000000000000002E-3</v>
      </c>
      <c r="I22" s="103">
        <v>4.0000000000000001E-3</v>
      </c>
      <c r="J22" s="103">
        <v>7.4000000000000003E-3</v>
      </c>
    </row>
    <row r="23" spans="1:15" x14ac:dyDescent="0.25">
      <c r="A23" s="51" t="s">
        <v>43</v>
      </c>
      <c r="B23" s="52"/>
      <c r="C23" s="52"/>
      <c r="D23" s="53" t="s">
        <v>44</v>
      </c>
      <c r="E23" s="54">
        <v>9.7000000000000003E-3</v>
      </c>
      <c r="H23" s="103">
        <v>5.0000000000000001E-3</v>
      </c>
      <c r="I23" s="103">
        <v>5.6000000000000008E-3</v>
      </c>
      <c r="J23" s="103">
        <v>9.7000000000000003E-3</v>
      </c>
    </row>
    <row r="24" spans="1:15" x14ac:dyDescent="0.25">
      <c r="A24" s="51" t="s">
        <v>45</v>
      </c>
      <c r="B24" s="52"/>
      <c r="C24" s="52"/>
      <c r="D24" s="53" t="s">
        <v>46</v>
      </c>
      <c r="E24" s="54">
        <v>0.01</v>
      </c>
      <c r="H24" s="103">
        <v>1.0200000000000001E-2</v>
      </c>
      <c r="I24" s="103">
        <v>1.11E-2</v>
      </c>
      <c r="J24" s="103">
        <v>1.21E-2</v>
      </c>
    </row>
    <row r="25" spans="1:15" x14ac:dyDescent="0.25">
      <c r="A25" s="55" t="s">
        <v>47</v>
      </c>
      <c r="B25" s="56"/>
      <c r="C25" s="56"/>
      <c r="D25" s="53" t="s">
        <v>48</v>
      </c>
      <c r="E25" s="57">
        <v>7.9500000000000001E-2</v>
      </c>
      <c r="H25" s="103">
        <v>6.6400000000000001E-2</v>
      </c>
      <c r="I25" s="103">
        <v>7.2999999999999995E-2</v>
      </c>
      <c r="J25" s="103">
        <v>8.6899999999999991E-2</v>
      </c>
    </row>
    <row r="26" spans="1:15" x14ac:dyDescent="0.25">
      <c r="A26" s="55" t="s">
        <v>49</v>
      </c>
      <c r="B26" s="58" t="s">
        <v>50</v>
      </c>
      <c r="C26" s="59"/>
      <c r="D26" s="60" t="s">
        <v>51</v>
      </c>
      <c r="E26" s="57">
        <v>6.4999999999999997E-3</v>
      </c>
      <c r="H26" s="103">
        <v>6.4999999999999997E-3</v>
      </c>
      <c r="I26" s="103">
        <v>6.4999999999999997E-3</v>
      </c>
      <c r="J26" s="103">
        <v>6.4999999999999997E-3</v>
      </c>
    </row>
    <row r="27" spans="1:15" x14ac:dyDescent="0.25">
      <c r="A27" s="61"/>
      <c r="B27" s="58" t="s">
        <v>52</v>
      </c>
      <c r="C27" s="59"/>
      <c r="D27" s="60"/>
      <c r="E27" s="57">
        <v>0.03</v>
      </c>
      <c r="H27" s="103">
        <v>0.03</v>
      </c>
      <c r="I27" s="103">
        <v>0.03</v>
      </c>
      <c r="J27" s="103">
        <v>0.03</v>
      </c>
    </row>
    <row r="28" spans="1:15" x14ac:dyDescent="0.25">
      <c r="A28" s="61"/>
      <c r="B28" s="58" t="s">
        <v>53</v>
      </c>
      <c r="C28" s="59"/>
      <c r="D28" s="60"/>
      <c r="E28" s="62">
        <f>IF(A18=" - Fornecimento de Materiais e Equipamentos (Aquisição direta)",0,ROUND(E37*D38,4))</f>
        <v>0.03</v>
      </c>
      <c r="H28" s="103">
        <v>0</v>
      </c>
      <c r="I28" s="103">
        <v>2.5000000000000001E-2</v>
      </c>
      <c r="J28" s="103">
        <v>0.05</v>
      </c>
    </row>
    <row r="29" spans="1:15" x14ac:dyDescent="0.25">
      <c r="A29" s="61"/>
      <c r="B29" s="63" t="s">
        <v>54</v>
      </c>
      <c r="C29" s="65"/>
      <c r="D29" s="60"/>
      <c r="E29" s="66">
        <f>IF([2]Dados!$G$28="SELECIONAR","Ver DADOS",IF(A18=" - Fornecimento de Materiais e Equipamentos (Aquisição direta)",0,IF([2]Dados!$G$28="não desonerado",0%,4.5%)))</f>
        <v>4.4999999999999998E-2</v>
      </c>
      <c r="H29" s="103">
        <v>0</v>
      </c>
      <c r="I29" s="103">
        <v>4.4999999999999998E-2</v>
      </c>
      <c r="J29" s="103">
        <v>4.4999999999999998E-2</v>
      </c>
    </row>
    <row r="30" spans="1:15" x14ac:dyDescent="0.25">
      <c r="A30" s="67" t="s">
        <v>55</v>
      </c>
      <c r="B30" s="67"/>
      <c r="C30" s="67"/>
      <c r="D30" s="67"/>
      <c r="E30" s="68">
        <f>IF(A18=" - Fornecimento de Materiais e Equipamentos (Aquisição direta)",0,ROUND((((1+SUM(E$21:E$23))*(1+E$24)*(1+E$25))/(1-SUM(E$26:E$28)))-1,4))</f>
        <v>0.24199999999999999</v>
      </c>
    </row>
    <row r="31" spans="1:15" ht="15" hidden="1" customHeight="1" x14ac:dyDescent="0.25">
      <c r="A31" s="69" t="s">
        <v>56</v>
      </c>
      <c r="B31" s="70"/>
      <c r="C31" s="70"/>
      <c r="D31" s="70"/>
      <c r="E31" s="71">
        <f>IF(A18=" - Fornecimento de Materiais e Equipamentos (Aquisição direta)",0,ROUND((((1+SUM(E$21:E$23))*(1+E$24)*(1+E$25))/(1-SUM(E$26:E$29)))-1,4))</f>
        <v>0.3049</v>
      </c>
      <c r="O31" t="s">
        <v>405</v>
      </c>
    </row>
    <row r="32" spans="1:15" x14ac:dyDescent="0.25">
      <c r="A32" s="43"/>
      <c r="B32" s="43"/>
      <c r="C32" s="43"/>
      <c r="D32" s="43"/>
      <c r="E32" s="43"/>
    </row>
    <row r="33" spans="1:5" x14ac:dyDescent="0.25">
      <c r="A33" s="43" t="s">
        <v>57</v>
      </c>
      <c r="B33" s="43"/>
      <c r="C33" s="43"/>
      <c r="D33" s="43"/>
      <c r="E33" s="43"/>
    </row>
    <row r="34" spans="1:5" x14ac:dyDescent="0.25">
      <c r="A34" s="43"/>
      <c r="B34" s="43"/>
      <c r="C34" s="43"/>
      <c r="D34" s="43"/>
      <c r="E34" s="43"/>
    </row>
    <row r="35" spans="1:5" x14ac:dyDescent="0.25">
      <c r="A35" s="173" t="str">
        <f>IF(AND(A18=" - Fornecimento de Materiais e Equipamentos (Aquisição direta)",E$31=0),"",IF(OR($W$10&lt;$Y$10,$W$10&gt;$Z$10)=TRUE(),$Y$21,""))</f>
        <v/>
      </c>
      <c r="B35" s="173"/>
      <c r="C35" s="173"/>
      <c r="D35" s="173"/>
      <c r="E35" s="173"/>
    </row>
    <row r="36" spans="1:5" x14ac:dyDescent="0.25">
      <c r="A36" s="72"/>
      <c r="B36" s="72"/>
      <c r="C36" s="72"/>
      <c r="D36" s="72"/>
      <c r="E36" s="72"/>
    </row>
    <row r="37" spans="1:5" ht="15.75" customHeight="1" x14ac:dyDescent="0.25">
      <c r="A37" s="174" t="s">
        <v>58</v>
      </c>
      <c r="B37" s="175"/>
      <c r="C37" s="175"/>
      <c r="D37" s="175"/>
      <c r="E37" s="73">
        <v>0.6</v>
      </c>
    </row>
    <row r="38" spans="1:5" x14ac:dyDescent="0.25">
      <c r="A38" s="174" t="s">
        <v>59</v>
      </c>
      <c r="B38" s="175"/>
      <c r="C38" s="175"/>
      <c r="D38" s="73">
        <v>0.05</v>
      </c>
      <c r="E38" s="72"/>
    </row>
    <row r="39" spans="1:5" x14ac:dyDescent="0.25">
      <c r="A39" s="74"/>
      <c r="B39" s="75"/>
      <c r="C39" s="75"/>
      <c r="D39" s="76"/>
      <c r="E39" s="77"/>
    </row>
    <row r="40" spans="1:5" x14ac:dyDescent="0.25">
      <c r="A40" s="176" t="s">
        <v>60</v>
      </c>
      <c r="B40" s="177"/>
      <c r="C40" s="177"/>
      <c r="D40" s="177"/>
      <c r="E40" s="177"/>
    </row>
    <row r="43" spans="1:5" x14ac:dyDescent="0.25">
      <c r="A43" s="78"/>
      <c r="B43" s="79"/>
      <c r="C43" s="80"/>
      <c r="D43" s="80"/>
      <c r="E43" s="80"/>
    </row>
    <row r="44" spans="1:5" x14ac:dyDescent="0.25">
      <c r="A44" s="64" t="s">
        <v>69</v>
      </c>
      <c r="B44" s="64"/>
      <c r="C44" s="56"/>
      <c r="D44" s="43"/>
      <c r="E44" s="43"/>
    </row>
    <row r="45" spans="1:5" x14ac:dyDescent="0.25">
      <c r="A45" s="169" t="s">
        <v>66</v>
      </c>
      <c r="B45" s="169"/>
      <c r="C45" s="169"/>
      <c r="D45" s="81" t="s">
        <v>61</v>
      </c>
      <c r="E45" s="82" t="s">
        <v>75</v>
      </c>
    </row>
    <row r="46" spans="1:5" x14ac:dyDescent="0.25">
      <c r="A46" s="169" t="s">
        <v>74</v>
      </c>
      <c r="B46" s="169"/>
      <c r="C46" s="169"/>
      <c r="D46" s="83"/>
      <c r="E46" s="83"/>
    </row>
    <row r="47" spans="1:5" x14ac:dyDescent="0.25">
      <c r="A47" s="83"/>
      <c r="B47" s="84"/>
      <c r="C47" s="85"/>
      <c r="D47" s="83"/>
      <c r="E47" s="83"/>
    </row>
  </sheetData>
  <sheetProtection algorithmName="SHA-512" hashValue="VxzAwt4BPYm3A1pilY970nbSn28XxNZ7vSojIZ0J0vhu3vWDnFfGWKmlMiCOaltOWYbQmwONGFi4dl7MOKzE8A==" saltValue="/InWDG7JyzovnFTPi7O6Og==" spinCount="100000" sheet="1" objects="1" scenarios="1"/>
  <mergeCells count="13">
    <mergeCell ref="A45:C45"/>
    <mergeCell ref="A46:C46"/>
    <mergeCell ref="A18:E18"/>
    <mergeCell ref="A35:E35"/>
    <mergeCell ref="A37:D37"/>
    <mergeCell ref="A38:C38"/>
    <mergeCell ref="A40:E40"/>
    <mergeCell ref="H18:J18"/>
    <mergeCell ref="A8:C8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ErrorMessage="1" sqref="A18 F18:G18" xr:uid="{2C028A36-80C2-48AA-A471-BCF314549B7A}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2</cp:lastModifiedBy>
  <cp:lastPrinted>2019-06-12T17:29:23Z</cp:lastPrinted>
  <dcterms:created xsi:type="dcterms:W3CDTF">2013-05-17T17:26:46Z</dcterms:created>
  <dcterms:modified xsi:type="dcterms:W3CDTF">2022-09-05T12:34:19Z</dcterms:modified>
</cp:coreProperties>
</file>